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G:\"/>
    </mc:Choice>
  </mc:AlternateContent>
  <xr:revisionPtr revIDLastSave="0" documentId="8_{BCC5B684-73CB-40F5-9BA2-671EA9B413F0}" xr6:coauthVersionLast="34" xr6:coauthVersionMax="34" xr10:uidLastSave="{00000000-0000-0000-0000-000000000000}"/>
  <bookViews>
    <workbookView xWindow="0" yWindow="0" windowWidth="19200" windowHeight="6670" xr2:uid="{61AA1D0F-C921-428A-8BB7-3079940A1995}"/>
  </bookViews>
  <sheets>
    <sheet name="Januari" sheetId="1" r:id="rId1"/>
    <sheet name="Februari" sheetId="2" r:id="rId2"/>
    <sheet name="Maret" sheetId="4" r:id="rId3"/>
    <sheet name="April" sheetId="5" r:id="rId4"/>
  </sheets>
  <definedNames>
    <definedName name="_xlnm.Print_Area" localSheetId="3">April!$A$1:$F$65</definedName>
    <definedName name="_xlnm.Print_Area" localSheetId="1">Februari!$A$1:$F$65</definedName>
    <definedName name="_xlnm.Print_Area" localSheetId="0">Januari!$A$1:$F$65</definedName>
    <definedName name="_xlnm.Print_Area" localSheetId="2">Maret!$A$1:$F$65</definedName>
    <definedName name="_xlnm.Print_Titles" localSheetId="3">April!$6:$6</definedName>
    <definedName name="_xlnm.Print_Titles" localSheetId="1">Februari!$6:$6</definedName>
    <definedName name="_xlnm.Print_Titles" localSheetId="0">Januari!$6:$6</definedName>
    <definedName name="_xlnm.Print_Titles" localSheetId="2">Maret!$6:$6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 l="1"/>
  <c r="E50" i="5"/>
  <c r="K62" i="5"/>
  <c r="K63" i="5" s="1"/>
  <c r="I62" i="5"/>
  <c r="J60" i="5"/>
  <c r="G58" i="5"/>
  <c r="H55" i="5"/>
  <c r="G55" i="5"/>
  <c r="E52" i="5"/>
  <c r="I52" i="5" s="1"/>
  <c r="D52" i="5"/>
  <c r="H48" i="5" s="1"/>
  <c r="I51" i="5"/>
  <c r="H51" i="5"/>
  <c r="I50" i="5"/>
  <c r="H50" i="5"/>
  <c r="I49" i="5"/>
  <c r="H49" i="5"/>
  <c r="I48" i="5"/>
  <c r="I47" i="5"/>
  <c r="H47" i="5"/>
  <c r="I46" i="5"/>
  <c r="I45" i="5"/>
  <c r="H45" i="5"/>
  <c r="I44" i="5"/>
  <c r="G38" i="5"/>
  <c r="F8" i="5"/>
  <c r="F7" i="5"/>
  <c r="I63" i="5" l="1"/>
  <c r="H44" i="5"/>
  <c r="H52" i="5" s="1"/>
  <c r="H46" i="5"/>
  <c r="G38" i="4"/>
  <c r="F8" i="4"/>
  <c r="F7" i="4"/>
  <c r="G38" i="2"/>
  <c r="F31" i="1"/>
  <c r="E50" i="4" l="1"/>
  <c r="E50" i="2"/>
  <c r="K62" i="4" l="1"/>
  <c r="K63" i="4" s="1"/>
  <c r="I62" i="4"/>
  <c r="I63" i="4" s="1"/>
  <c r="J60" i="4"/>
  <c r="G58" i="4"/>
  <c r="H55" i="4"/>
  <c r="G55" i="4"/>
  <c r="E52" i="4"/>
  <c r="I52" i="4" s="1"/>
  <c r="D52" i="4"/>
  <c r="H51" i="4" s="1"/>
  <c r="I51" i="4"/>
  <c r="I50" i="4"/>
  <c r="H50" i="4"/>
  <c r="I49" i="4"/>
  <c r="I48" i="4"/>
  <c r="H48" i="4"/>
  <c r="I47" i="4"/>
  <c r="I46" i="4"/>
  <c r="H46" i="4"/>
  <c r="I45" i="4"/>
  <c r="I44" i="4"/>
  <c r="H44" i="4"/>
  <c r="F7" i="2"/>
  <c r="F8" i="2"/>
  <c r="F8" i="1"/>
  <c r="F37" i="1"/>
  <c r="G63" i="1"/>
  <c r="G62" i="1"/>
  <c r="G8" i="1"/>
  <c r="K62" i="2"/>
  <c r="K63" i="2" s="1"/>
  <c r="I62" i="2"/>
  <c r="I63" i="2" s="1"/>
  <c r="J60" i="2"/>
  <c r="G58" i="2"/>
  <c r="H55" i="2"/>
  <c r="G55" i="2"/>
  <c r="E52" i="2"/>
  <c r="I52" i="2" s="1"/>
  <c r="D52" i="2"/>
  <c r="I51" i="2"/>
  <c r="H51" i="2"/>
  <c r="I50" i="2"/>
  <c r="H50" i="2"/>
  <c r="I49" i="2"/>
  <c r="H49" i="2"/>
  <c r="I48" i="2"/>
  <c r="H48" i="2"/>
  <c r="I47" i="2"/>
  <c r="H47" i="2"/>
  <c r="I46" i="2"/>
  <c r="H46" i="2"/>
  <c r="I45" i="2"/>
  <c r="H45" i="2"/>
  <c r="I44" i="2"/>
  <c r="H44" i="2"/>
  <c r="H52" i="2" s="1"/>
  <c r="H45" i="4" l="1"/>
  <c r="H52" i="4" s="1"/>
  <c r="H47" i="4"/>
  <c r="H49" i="4"/>
  <c r="E52" i="1"/>
  <c r="D52" i="1"/>
  <c r="H51" i="1" s="1"/>
  <c r="K62" i="1"/>
  <c r="I62" i="1"/>
  <c r="J60" i="1"/>
  <c r="G58" i="1"/>
  <c r="H55" i="1"/>
  <c r="G55" i="1"/>
  <c r="I49" i="1"/>
  <c r="I51" i="1"/>
  <c r="I50" i="1"/>
  <c r="I48" i="1"/>
  <c r="I47" i="1"/>
  <c r="I46" i="1"/>
  <c r="I45" i="1"/>
  <c r="I44" i="1"/>
  <c r="H48" i="1" l="1"/>
  <c r="H46" i="1"/>
  <c r="H44" i="1"/>
  <c r="I63" i="1"/>
  <c r="K63" i="1"/>
  <c r="I52" i="1"/>
  <c r="H45" i="1"/>
  <c r="H47" i="1"/>
  <c r="H50" i="1"/>
  <c r="H49" i="1"/>
  <c r="H52" i="1" l="1"/>
</calcChain>
</file>

<file path=xl/sharedStrings.xml><?xml version="1.0" encoding="utf-8"?>
<sst xmlns="http://schemas.openxmlformats.org/spreadsheetml/2006/main" count="516" uniqueCount="109">
  <si>
    <t>PERJANJIAN DAN KONTRAK KINERJA DEKAN</t>
  </si>
  <si>
    <t>DENGAN REKTOR UNIVERSITAS ANDALAS</t>
  </si>
  <si>
    <t>No</t>
  </si>
  <si>
    <t>Sasaran Strategis</t>
  </si>
  <si>
    <t>Indikator Kinerja</t>
  </si>
  <si>
    <t xml:space="preserve">Meningkatnya kualitas pembelajaran </t>
  </si>
  <si>
    <t>Tingkat Pencapaian  Angka Efisiensi Edukasi</t>
  </si>
  <si>
    <t>21,39</t>
  </si>
  <si>
    <t>18,2</t>
  </si>
  <si>
    <r>
      <rPr>
        <b/>
        <sz val="14"/>
        <rFont val="Arial"/>
        <family val="2"/>
      </rPr>
      <t>Rasio Afirmasi</t>
    </r>
    <r>
      <rPr>
        <sz val="14"/>
        <rFont val="Arial"/>
        <family val="2"/>
      </rPr>
      <t xml:space="preserve"> (Persentase jumlah mahasiswa UKT (level 1, level 2 dan Bidik Misi) dibandingkan dengan total jumlah mahasiswa S1 dan Diploma tahun akademik 2017/2018</t>
    </r>
  </si>
  <si>
    <t xml:space="preserve">Jumlah mahasiswa mengikuti  student exchange/ mobility dengan PT dalam dan luar negeri </t>
  </si>
  <si>
    <t>Meningkatnya kualitas dan daya saing mahasiswa dan Lulusan</t>
  </si>
  <si>
    <t xml:space="preserve">Jumlah prestasi yang diperoleh mahasiswa  dalam kompetisi tingkat nasional dan internasional </t>
  </si>
  <si>
    <t>Persentase lulusan bersertifikat kompetensi dan profesi</t>
  </si>
  <si>
    <t>7,8%</t>
  </si>
  <si>
    <t>0</t>
  </si>
  <si>
    <t>Jumlah mahasiswa yang berwirausaha</t>
  </si>
  <si>
    <t>Persentase lulusan yang langsung bekerja sesuai dengan bidang</t>
  </si>
  <si>
    <t>Mencapai peningkatan perluasan dan pemerataan akses pendidikan</t>
  </si>
  <si>
    <t>Jumlah mahasiswa terdaftar (student body)</t>
  </si>
  <si>
    <t>28,800</t>
  </si>
  <si>
    <t xml:space="preserve">Jumlah Mahasiswa Asing </t>
  </si>
  <si>
    <t>Jumlah mahasiswa Pascasarjana</t>
  </si>
  <si>
    <t>Meningkatnya relevansi dan produktivitas penelitian dan pengembangan</t>
  </si>
  <si>
    <t>Jumlah Riset Group (pusat studi/kajian) yang aktif</t>
  </si>
  <si>
    <r>
      <rPr>
        <b/>
        <sz val="14"/>
        <rFont val="Arial"/>
        <family val="2"/>
      </rPr>
      <t xml:space="preserve">Jumlah publikasi Internasional dosen per tahun </t>
    </r>
    <r>
      <rPr>
        <sz val="14"/>
        <rFont val="Arial"/>
        <family val="2"/>
      </rPr>
      <t>(publikasi Internasional adalah karya tulis ilmiah dosen yang dipublikasikan secara internasional dan terindeks oleh lembaga scopus maupun lembaga non scopus)</t>
    </r>
  </si>
  <si>
    <t xml:space="preserve">Jumlah publikasi Nasional dosen per tahun </t>
  </si>
  <si>
    <t>Percepatan deliveri hasil penelitian untuk pengabdian dan komersialisasi</t>
  </si>
  <si>
    <t>Jumlah paten/ HAKI yang didaftarkan</t>
  </si>
  <si>
    <t>Jumlah sitasi karya ilmiah</t>
  </si>
  <si>
    <t>Jumlah prototipe R&amp;D</t>
  </si>
  <si>
    <t xml:space="preserve">Jumlah prototipe industri </t>
  </si>
  <si>
    <t>Menguatnya kapasitas inovasi</t>
  </si>
  <si>
    <r>
      <rPr>
        <b/>
        <sz val="14"/>
        <rFont val="Arial"/>
        <family val="2"/>
      </rPr>
      <t xml:space="preserve">Jumlah Produk Inovasi </t>
    </r>
    <r>
      <rPr>
        <sz val="14"/>
        <rFont val="Arial"/>
        <family val="2"/>
      </rPr>
      <t>(Produk inovasi adalah produk hasil litbang yang telah diproduksi dan dimanfaatkan pengguna. Mengikuti ketentuan dalam kriteria Tingkat Kesiapterapan Teknologi (TKT) dari Kemenristekdikti No. 42 tahun 2016 tentang Pengukuran dan Penetapan Tingkat Kesiapterapan Teknologi tahun 2017)</t>
    </r>
  </si>
  <si>
    <t>Meningkatnya kualitas kelembagaan di lingkungan Universitas Andalas</t>
  </si>
  <si>
    <t>Capaian Akreditasi Institusi BAN PT (A)</t>
  </si>
  <si>
    <t>A</t>
  </si>
  <si>
    <t>TR</t>
  </si>
  <si>
    <t>Persentase prodi terakreditasi minimal B</t>
  </si>
  <si>
    <t>Ranking PT di Webometric University Ranking</t>
  </si>
  <si>
    <t>Hasil penilaian SAKIP</t>
  </si>
  <si>
    <t>B</t>
  </si>
  <si>
    <t>Opini penilaian laporan keuangan oleh auditor publik</t>
  </si>
  <si>
    <t>WTP</t>
  </si>
  <si>
    <t>Meningkatnya relevansi, kualitas, dan kuantitas sumber daya manusia</t>
  </si>
  <si>
    <t>40,43%</t>
  </si>
  <si>
    <t>42,85%</t>
  </si>
  <si>
    <t>Persentase dosen yang bersertifikat pendidik</t>
  </si>
  <si>
    <t xml:space="preserve">Peningkatan Intensitas Kerjasama dangan instansi dalam dan luar negeri </t>
  </si>
  <si>
    <t>Jumlah Kerjasama dengan Lembaga Internasional yang aktif pada tahun berjalan</t>
  </si>
  <si>
    <t>Jumlah visiting scholar dari PT Luar Negeri per tahun</t>
  </si>
  <si>
    <t>Jumlah PUI</t>
  </si>
  <si>
    <t>Peningkatan kontribusi dana dari kerjasama dan komersialisasi</t>
  </si>
  <si>
    <t>Jumlah revenue yang dihasilkan dari kerjasama</t>
  </si>
  <si>
    <t>7,5 M</t>
  </si>
  <si>
    <t xml:space="preserve">Rasio Pendapatan PNBP terhadap Biaya Operasional </t>
  </si>
  <si>
    <t>43,08%</t>
  </si>
  <si>
    <t>Jumlah Pendapatan BLU</t>
  </si>
  <si>
    <t>198 M</t>
  </si>
  <si>
    <t>5M</t>
  </si>
  <si>
    <t>Jumlah Pendapatan BLU yang bersumber dari Pengelolaan Aset</t>
  </si>
  <si>
    <t>5 M</t>
  </si>
  <si>
    <t>5 Juta</t>
  </si>
  <si>
    <t>Modernisasi Pengelolaan Keuangan BLU</t>
  </si>
  <si>
    <t>Persentase penyelesaian modernisasi Pengelolaan Keuangan BLU</t>
  </si>
  <si>
    <t>Persentase Lulusan Perguruan Tinggi yang Langsung Bekerja</t>
  </si>
  <si>
    <t>Output Kegiatan</t>
  </si>
  <si>
    <t>Anggaran</t>
  </si>
  <si>
    <t>Realisasi</t>
  </si>
  <si>
    <t>Persentase Target</t>
  </si>
  <si>
    <t>Persentase Realisasi</t>
  </si>
  <si>
    <t>5742.001  Layanan Pendidikan</t>
  </si>
  <si>
    <t>5742.002  Penelitian</t>
  </si>
  <si>
    <t>5742.003  Pengabdian Masyarakat</t>
  </si>
  <si>
    <t>5742.004  Sarana/Prasarana Pendukung Pembelajaran</t>
  </si>
  <si>
    <t>5742.005  Sarana/Prasarana Pendukung Perkantoran</t>
  </si>
  <si>
    <t>5742.994  Layanan Perkantoran</t>
  </si>
  <si>
    <t>T o t a l</t>
  </si>
  <si>
    <t>Rektor</t>
  </si>
  <si>
    <t>Dekan,</t>
  </si>
  <si>
    <t>Universitas Andalas</t>
  </si>
  <si>
    <t>Fakultas Kesehatan Masyarakat</t>
  </si>
  <si>
    <t>Prof. Dr. Tafdil Husni, SE, MBA</t>
  </si>
  <si>
    <t>Defriman Djafri, SKM, MKM, PhD</t>
  </si>
  <si>
    <t>NIP. 196211201987021002</t>
  </si>
  <si>
    <t>NIP. 198008052005011004</t>
  </si>
  <si>
    <t xml:space="preserve"> TAHUN 2018</t>
  </si>
  <si>
    <t>Target Rektor 2018</t>
  </si>
  <si>
    <t>Target Dekan 2018</t>
  </si>
  <si>
    <t>Realisasi                         (Per 31 Januari 2018)</t>
  </si>
  <si>
    <t>Padang, 1 Februari 2018</t>
  </si>
  <si>
    <t>2642.001  Layanan Perkantoran Satker (BOPTN)</t>
  </si>
  <si>
    <t>2642.002  Layanan Pembelajaran (B0PTN)</t>
  </si>
  <si>
    <t>Ranking PT Nasional (yang dilakukan oleh Kemenristekdikti th 2018)</t>
  </si>
  <si>
    <t>Persentase dosen berkualifikasi S3 (yang telah lulus program Doktor tahun 2018)</t>
  </si>
  <si>
    <t>Jumlah nominal realisasi PNBP BLU yang bersumber dari pengelolaan Aset tahun 2018</t>
  </si>
  <si>
    <t>Persentase lulusan perguruan tinggi dengan masa tunggu     6 (enam) bulan untuk mendapat pekerjaan pertama tahun 2018</t>
  </si>
  <si>
    <t>Jumlah nominal realisasi PNBP BLU tahun 2018</t>
  </si>
  <si>
    <t>Persentase PNBP BLU yang digunakan untuk membiayai biaya operasional tahun 2018</t>
  </si>
  <si>
    <t>22,010,400</t>
  </si>
  <si>
    <t>Realisasi                         (Per 28 Februari 2018)</t>
  </si>
  <si>
    <t>Padang, 1 Maret 2018</t>
  </si>
  <si>
    <t>Realisasi                         (Per 31 Maret 2018)</t>
  </si>
  <si>
    <t>Padang, 2 April 2018</t>
  </si>
  <si>
    <t>94 Jt</t>
  </si>
  <si>
    <t>295 jt</t>
  </si>
  <si>
    <t>Realisasi                         (Per 31 April 2018)</t>
  </si>
  <si>
    <t>Padang, 1 Mei 2018</t>
  </si>
  <si>
    <t>453 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</si>
</sst>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00_);_(* \(#,##0.00\);_(* &quot;-&quot;??_);_(@_)"/>
    <numFmt numFmtId="165" formatCode="0.000"/>
    <numFmt numFmtId="166" formatCode="_(* #,##0_);_(* \(#,##0\);_(* &quot;-&quot;_);_(@_)"/>
    <numFmt numFmtId="167" formatCode="_(* #,##0_);_(* \(#,##0\);_(* &quot;-&quot;??_);_(@_)"/>
    <numFmt numFmtId="168" formatCode="_([$Rp-421]* #,##0_);_([$Rp-421]* \(#,##0\);_([$Rp-421]* &quot;-&quot;_);_(@_)"/>
  </numFmts>
  <fonts count="5" x14ac:knownFonts="1">
    <font>
      <sz val="11"/>
      <color theme="1"/>
      <name val="Calibri"/>
      <family val="2"/>
      <scheme val="minor"/>
    </font>
    <font>
      <sz val="11"/>
      <color theme="1"/>
      <name val="Calibri"/>
      <family val="2"/>
      <scheme val="minor"/>
    </font>
    <font>
      <b/>
      <sz val="14"/>
      <name val="Arial"/>
      <family val="2"/>
    </font>
    <font>
      <sz val="14"/>
      <name val="Arial"/>
      <family val="2"/>
    </font>
    <font>
      <u val="singleAccounting"/>
      <sz val="14"/>
      <name val="Arial"/>
      <family val="2"/>
    </font>
  </fonts>
  <fills count="2">
    <fill>
      <patternFill patternType="none"/>
    </fill>
    <fill>
      <patternFill patternType="gray125"/>
    </fill>
  </fills>
  <borders count="13">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3">
    <xf numFmtId="0" fontId="0" fillId="0" borderId="0"/>
    <xf numFmtId="164" fontId="1" fillId="0" borderId="0" applyFont="0" applyFill="0" applyBorder="0" applyAlignment="0" applyProtection="0"/>
    <xf numFmtId="166" fontId="1" fillId="0" borderId="0" applyFont="0" applyFill="0" applyBorder="0" applyAlignment="0" applyProtection="0"/>
  </cellStyleXfs>
  <cellXfs count="70">
    <xf numFmtId="0" fontId="0" fillId="0" borderId="0" xfId="0"/>
    <xf numFmtId="0" fontId="2"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5" xfId="0" applyFont="1" applyBorder="1" applyAlignment="1">
      <alignment vertical="top" wrapText="1"/>
    </xf>
    <xf numFmtId="0" fontId="3" fillId="0" borderId="5" xfId="0" applyFont="1" applyBorder="1" applyAlignment="1">
      <alignment horizontal="center" vertical="center"/>
    </xf>
    <xf numFmtId="9" fontId="3" fillId="0" borderId="5" xfId="0" applyNumberFormat="1" applyFont="1" applyBorder="1" applyAlignment="1">
      <alignment horizontal="center" vertical="center"/>
    </xf>
    <xf numFmtId="0" fontId="3" fillId="0" borderId="5" xfId="0" applyFont="1" applyBorder="1" applyAlignment="1">
      <alignment horizontal="left" vertical="top" wrapText="1"/>
    </xf>
    <xf numFmtId="0" fontId="3" fillId="0" borderId="5" xfId="0" applyFont="1" applyBorder="1" applyAlignment="1">
      <alignment vertical="center" wrapText="1"/>
    </xf>
    <xf numFmtId="49" fontId="3" fillId="0" borderId="5" xfId="1" applyNumberFormat="1" applyFont="1" applyBorder="1" applyAlignment="1">
      <alignment horizontal="center" vertical="center"/>
    </xf>
    <xf numFmtId="0" fontId="3" fillId="0" borderId="5" xfId="0" quotePrefix="1" applyFont="1" applyBorder="1" applyAlignment="1">
      <alignment horizontal="center" vertical="center"/>
    </xf>
    <xf numFmtId="0" fontId="3" fillId="0" borderId="9" xfId="0" applyFont="1" applyBorder="1" applyAlignment="1">
      <alignment horizontal="center" vertical="center"/>
    </xf>
    <xf numFmtId="0" fontId="3" fillId="0" borderId="5" xfId="0" applyFont="1" applyFill="1" applyBorder="1" applyAlignment="1">
      <alignment vertical="top" wrapText="1"/>
    </xf>
    <xf numFmtId="165" fontId="3" fillId="0" borderId="5"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quotePrefix="1" applyFont="1" applyBorder="1" applyAlignment="1">
      <alignment horizontal="center" vertical="center"/>
    </xf>
    <xf numFmtId="9" fontId="3" fillId="0" borderId="5" xfId="0" applyNumberFormat="1" applyFont="1" applyFill="1" applyBorder="1" applyAlignment="1">
      <alignment horizontal="center" vertical="center"/>
    </xf>
    <xf numFmtId="10" fontId="3" fillId="0" borderId="6" xfId="0" applyNumberFormat="1" applyFont="1" applyBorder="1" applyAlignment="1">
      <alignment horizontal="center" vertical="center"/>
    </xf>
    <xf numFmtId="0" fontId="3" fillId="0" borderId="5" xfId="0" applyFont="1" applyFill="1" applyBorder="1" applyAlignment="1">
      <alignment vertical="center" wrapText="1"/>
    </xf>
    <xf numFmtId="41" fontId="3" fillId="0" borderId="5" xfId="2" applyNumberFormat="1" applyFont="1" applyFill="1" applyBorder="1" applyAlignment="1">
      <alignment horizontal="center" vertical="center"/>
    </xf>
    <xf numFmtId="167" fontId="3" fillId="0" borderId="6" xfId="1" applyNumberFormat="1" applyFont="1" applyBorder="1" applyAlignment="1">
      <alignment horizontal="center" vertical="center"/>
    </xf>
    <xf numFmtId="0" fontId="3" fillId="0" borderId="5" xfId="0" applyFont="1" applyFill="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Fill="1" applyBorder="1" applyAlignment="1">
      <alignment vertical="center" wrapText="1"/>
    </xf>
    <xf numFmtId="0" fontId="3" fillId="0" borderId="11" xfId="0" applyFont="1" applyFill="1" applyBorder="1" applyAlignment="1">
      <alignment vertical="top" wrapText="1"/>
    </xf>
    <xf numFmtId="9" fontId="3" fillId="0" borderId="11" xfId="0" applyNumberFormat="1" applyFont="1" applyFill="1" applyBorder="1" applyAlignment="1">
      <alignment horizontal="center" vertical="center"/>
    </xf>
    <xf numFmtId="9" fontId="3" fillId="0" borderId="11" xfId="0" applyNumberFormat="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right" vertical="top"/>
    </xf>
    <xf numFmtId="10" fontId="2" fillId="0" borderId="0" xfId="0" applyNumberFormat="1" applyFont="1" applyAlignment="1">
      <alignment horizontal="center" vertical="center"/>
    </xf>
    <xf numFmtId="10" fontId="2" fillId="0" borderId="0" xfId="0" applyNumberFormat="1" applyFont="1" applyAlignment="1">
      <alignment vertical="top"/>
    </xf>
    <xf numFmtId="168" fontId="3" fillId="0" borderId="0" xfId="1" applyNumberFormat="1" applyFont="1" applyAlignment="1">
      <alignment horizontal="left" vertical="top"/>
    </xf>
    <xf numFmtId="168" fontId="3" fillId="0" borderId="0" xfId="0" applyNumberFormat="1" applyFont="1" applyAlignment="1">
      <alignment vertical="top"/>
    </xf>
    <xf numFmtId="3" fontId="3" fillId="0" borderId="0" xfId="0" applyNumberFormat="1" applyFont="1" applyAlignment="1">
      <alignment horizontal="left" vertical="top"/>
    </xf>
    <xf numFmtId="0" fontId="2" fillId="0" borderId="0" xfId="0" applyFont="1" applyAlignment="1">
      <alignment horizontal="right" vertical="top" wrapText="1"/>
    </xf>
    <xf numFmtId="168" fontId="2" fillId="0" borderId="0" xfId="0" applyNumberFormat="1" applyFont="1" applyAlignment="1">
      <alignment horizontal="right" vertical="top"/>
    </xf>
    <xf numFmtId="168" fontId="2" fillId="0" borderId="0" xfId="0" applyNumberFormat="1" applyFont="1" applyAlignment="1">
      <alignment vertical="top"/>
    </xf>
    <xf numFmtId="10" fontId="3" fillId="0" borderId="0" xfId="0" applyNumberFormat="1" applyFont="1" applyAlignment="1">
      <alignment vertical="top"/>
    </xf>
    <xf numFmtId="0" fontId="3" fillId="0" borderId="0" xfId="0" applyFont="1" applyAlignment="1">
      <alignment horizontal="left" vertical="top"/>
    </xf>
    <xf numFmtId="164" fontId="3" fillId="0" borderId="0" xfId="1" applyFont="1" applyAlignment="1">
      <alignment vertical="top"/>
    </xf>
    <xf numFmtId="167" fontId="3" fillId="0" borderId="0" xfId="1" applyNumberFormat="1" applyFont="1" applyAlignment="1">
      <alignment vertical="top"/>
    </xf>
    <xf numFmtId="10" fontId="3" fillId="0" borderId="0" xfId="0" applyNumberFormat="1" applyFont="1" applyAlignment="1">
      <alignment vertical="top" wrapText="1"/>
    </xf>
    <xf numFmtId="0" fontId="3" fillId="0" borderId="0" xfId="0" applyFont="1" applyAlignment="1">
      <alignment horizontal="left" vertical="center"/>
    </xf>
    <xf numFmtId="10" fontId="2" fillId="0" borderId="0" xfId="0" applyNumberFormat="1" applyFont="1" applyAlignment="1">
      <alignment horizontal="center" vertical="top"/>
    </xf>
    <xf numFmtId="168" fontId="3" fillId="0" borderId="0" xfId="1" applyNumberFormat="1" applyFont="1" applyBorder="1" applyAlignment="1">
      <alignment horizontal="left" vertical="top"/>
    </xf>
    <xf numFmtId="9" fontId="3" fillId="0" borderId="0" xfId="0" applyNumberFormat="1" applyFont="1" applyAlignment="1">
      <alignment vertical="top"/>
    </xf>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horizontal="center" vertical="top" wrapText="1"/>
    </xf>
    <xf numFmtId="167" fontId="3" fillId="0" borderId="6" xfId="1" quotePrefix="1" applyNumberFormat="1" applyFont="1" applyBorder="1" applyAlignment="1">
      <alignment horizontal="center" vertical="center"/>
    </xf>
    <xf numFmtId="0" fontId="3" fillId="0" borderId="6" xfId="0" applyNumberFormat="1" applyFont="1" applyBorder="1" applyAlignment="1">
      <alignment horizontal="center" vertical="center"/>
    </xf>
    <xf numFmtId="9" fontId="3" fillId="0" borderId="6" xfId="0" applyNumberFormat="1" applyFont="1" applyBorder="1" applyAlignment="1">
      <alignment horizontal="center" vertical="center"/>
    </xf>
    <xf numFmtId="0" fontId="3" fillId="0" borderId="6" xfId="0" quotePrefix="1" applyNumberFormat="1" applyFont="1" applyBorder="1" applyAlignment="1">
      <alignment horizontal="center" vertical="center"/>
    </xf>
    <xf numFmtId="0" fontId="3" fillId="0" borderId="12" xfId="0" quotePrefix="1" applyFont="1" applyBorder="1" applyAlignment="1">
      <alignment horizontal="center" vertical="center"/>
    </xf>
    <xf numFmtId="168" fontId="4" fillId="0" borderId="0" xfId="1" applyNumberFormat="1" applyFont="1" applyAlignment="1">
      <alignment horizontal="left" vertical="top"/>
    </xf>
    <xf numFmtId="168" fontId="4" fillId="0" borderId="0" xfId="0" applyNumberFormat="1" applyFont="1" applyAlignment="1">
      <alignment vertical="top"/>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left" vertical="center" wrapText="1"/>
    </xf>
    <xf numFmtId="0" fontId="3" fillId="0" borderId="4"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top" wrapText="1"/>
    </xf>
  </cellXfs>
  <cellStyles count="3">
    <cellStyle name="Comma" xfId="1" builtinId="3"/>
    <cellStyle name="Comma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B6234-005C-4F29-B135-3DBC8A274D86}">
  <dimension ref="A1:K65"/>
  <sheetViews>
    <sheetView tabSelected="1" view="pageBreakPreview" topLeftCell="A40" zoomScale="70" zoomScaleSheetLayoutView="70" workbookViewId="0">
      <selection activeCell="H9" sqref="H9"/>
    </sheetView>
  </sheetViews>
  <sheetFormatPr defaultColWidth="8.81640625" defaultRowHeight="17.5" x14ac:dyDescent="0.35"/>
  <cols>
    <col min="1" max="1" width="4.6328125" style="2" customWidth="1"/>
    <col min="2" max="2" width="27" style="2" customWidth="1"/>
    <col min="3" max="3" width="50.1796875" style="3" customWidth="1"/>
    <col min="4" max="4" width="24.36328125" style="4" customWidth="1"/>
    <col min="5" max="5" width="24.26953125" style="5" customWidth="1"/>
    <col min="6" max="6" width="22.453125" style="2" customWidth="1"/>
    <col min="7" max="7" width="23.08984375" style="2" customWidth="1"/>
    <col min="8" max="8" width="22.26953125" style="2" customWidth="1"/>
    <col min="9" max="9" width="23.54296875" style="2" customWidth="1"/>
    <col min="10" max="10" width="10.26953125" style="2" customWidth="1"/>
    <col min="11" max="11" width="24.7265625" style="2" customWidth="1"/>
    <col min="12" max="16384" width="8.81640625" style="2"/>
  </cols>
  <sheetData>
    <row r="1" spans="1:7" s="1" customFormat="1" ht="18" x14ac:dyDescent="0.35">
      <c r="B1" s="2"/>
      <c r="C1" s="3"/>
      <c r="D1" s="4"/>
      <c r="E1" s="5"/>
    </row>
    <row r="2" spans="1:7" s="1" customFormat="1" ht="18" x14ac:dyDescent="0.35">
      <c r="A2" s="68" t="s">
        <v>0</v>
      </c>
      <c r="B2" s="68"/>
      <c r="C2" s="68"/>
      <c r="D2" s="68"/>
      <c r="E2" s="68"/>
      <c r="F2" s="68"/>
    </row>
    <row r="3" spans="1:7" ht="15.75" customHeight="1" x14ac:dyDescent="0.35">
      <c r="A3" s="68" t="s">
        <v>1</v>
      </c>
      <c r="B3" s="68"/>
      <c r="C3" s="68"/>
      <c r="D3" s="68"/>
      <c r="E3" s="68"/>
      <c r="F3" s="68"/>
    </row>
    <row r="4" spans="1:7" ht="15" customHeight="1" x14ac:dyDescent="0.35">
      <c r="A4" s="69" t="s">
        <v>86</v>
      </c>
      <c r="B4" s="69"/>
      <c r="C4" s="69"/>
      <c r="D4" s="69"/>
      <c r="E4" s="69"/>
      <c r="F4" s="69"/>
    </row>
    <row r="5" spans="1:7" s="4" customFormat="1" ht="18" thickBot="1" x14ac:dyDescent="0.4">
      <c r="B5" s="2"/>
      <c r="C5" s="3"/>
      <c r="E5" s="5"/>
    </row>
    <row r="6" spans="1:7" ht="54.5" thickTop="1" x14ac:dyDescent="0.35">
      <c r="A6" s="6" t="s">
        <v>2</v>
      </c>
      <c r="B6" s="7" t="s">
        <v>3</v>
      </c>
      <c r="C6" s="8" t="s">
        <v>4</v>
      </c>
      <c r="D6" s="8" t="s">
        <v>87</v>
      </c>
      <c r="E6" s="8" t="s">
        <v>88</v>
      </c>
      <c r="F6" s="9" t="s">
        <v>89</v>
      </c>
    </row>
    <row r="7" spans="1:7" ht="35" x14ac:dyDescent="0.35">
      <c r="A7" s="67">
        <v>1</v>
      </c>
      <c r="B7" s="66" t="s">
        <v>5</v>
      </c>
      <c r="C7" s="10" t="s">
        <v>6</v>
      </c>
      <c r="D7" s="11" t="s">
        <v>7</v>
      </c>
      <c r="E7" s="11" t="s">
        <v>8</v>
      </c>
      <c r="F7" s="58">
        <v>0</v>
      </c>
    </row>
    <row r="8" spans="1:7" ht="88" x14ac:dyDescent="0.35">
      <c r="A8" s="64"/>
      <c r="B8" s="66"/>
      <c r="C8" s="10" t="s">
        <v>9</v>
      </c>
      <c r="D8" s="12">
        <v>0.4</v>
      </c>
      <c r="E8" s="12">
        <v>0.25</v>
      </c>
      <c r="F8" s="59">
        <f>G8/F14</f>
        <v>0.22061855670103092</v>
      </c>
      <c r="G8" s="2">
        <f>69+145</f>
        <v>214</v>
      </c>
    </row>
    <row r="9" spans="1:7" ht="52.5" x14ac:dyDescent="0.35">
      <c r="A9" s="65"/>
      <c r="B9" s="66"/>
      <c r="C9" s="10" t="s">
        <v>10</v>
      </c>
      <c r="D9" s="11">
        <v>125</v>
      </c>
      <c r="E9" s="11">
        <v>5</v>
      </c>
      <c r="F9" s="21">
        <v>1</v>
      </c>
    </row>
    <row r="10" spans="1:7" ht="52.5" x14ac:dyDescent="0.35">
      <c r="A10" s="67">
        <v>2</v>
      </c>
      <c r="B10" s="66" t="s">
        <v>11</v>
      </c>
      <c r="C10" s="10" t="s">
        <v>12</v>
      </c>
      <c r="D10" s="11">
        <v>37</v>
      </c>
      <c r="E10" s="11">
        <v>2</v>
      </c>
      <c r="F10" s="21">
        <v>0</v>
      </c>
    </row>
    <row r="11" spans="1:7" ht="35" x14ac:dyDescent="0.35">
      <c r="A11" s="64"/>
      <c r="B11" s="66"/>
      <c r="C11" s="13" t="s">
        <v>13</v>
      </c>
      <c r="D11" s="12">
        <v>0.17</v>
      </c>
      <c r="E11" s="11" t="s">
        <v>14</v>
      </c>
      <c r="F11" s="21" t="s">
        <v>15</v>
      </c>
    </row>
    <row r="12" spans="1:7" x14ac:dyDescent="0.35">
      <c r="A12" s="64"/>
      <c r="B12" s="66"/>
      <c r="C12" s="10" t="s">
        <v>16</v>
      </c>
      <c r="D12" s="11">
        <v>120</v>
      </c>
      <c r="E12" s="11">
        <v>5</v>
      </c>
      <c r="F12" s="28">
        <v>0</v>
      </c>
    </row>
    <row r="13" spans="1:7" ht="35" x14ac:dyDescent="0.35">
      <c r="A13" s="65"/>
      <c r="B13" s="66"/>
      <c r="C13" s="10" t="s">
        <v>17</v>
      </c>
      <c r="D13" s="12">
        <v>0.2</v>
      </c>
      <c r="E13" s="12">
        <v>0.2</v>
      </c>
      <c r="F13" s="60">
        <v>0</v>
      </c>
    </row>
    <row r="14" spans="1:7" ht="35" x14ac:dyDescent="0.35">
      <c r="A14" s="67">
        <v>3</v>
      </c>
      <c r="B14" s="66" t="s">
        <v>18</v>
      </c>
      <c r="C14" s="14" t="s">
        <v>19</v>
      </c>
      <c r="D14" s="15" t="s">
        <v>20</v>
      </c>
      <c r="E14" s="11">
        <v>1087</v>
      </c>
      <c r="F14" s="28">
        <v>970</v>
      </c>
    </row>
    <row r="15" spans="1:7" x14ac:dyDescent="0.35">
      <c r="A15" s="64"/>
      <c r="B15" s="66"/>
      <c r="C15" s="10" t="s">
        <v>21</v>
      </c>
      <c r="D15" s="11">
        <v>150</v>
      </c>
      <c r="E15" s="16" t="s">
        <v>15</v>
      </c>
      <c r="F15" s="21" t="s">
        <v>15</v>
      </c>
    </row>
    <row r="16" spans="1:7" x14ac:dyDescent="0.35">
      <c r="A16" s="65"/>
      <c r="B16" s="66"/>
      <c r="C16" s="10" t="s">
        <v>22</v>
      </c>
      <c r="D16" s="11">
        <v>3.9390000000000001</v>
      </c>
      <c r="E16" s="16" t="s">
        <v>15</v>
      </c>
      <c r="F16" s="21" t="s">
        <v>15</v>
      </c>
    </row>
    <row r="17" spans="1:6" ht="35" x14ac:dyDescent="0.35">
      <c r="A17" s="67">
        <v>4</v>
      </c>
      <c r="B17" s="66" t="s">
        <v>23</v>
      </c>
      <c r="C17" s="10" t="s">
        <v>24</v>
      </c>
      <c r="D17" s="11">
        <v>5</v>
      </c>
      <c r="E17" s="11">
        <v>1</v>
      </c>
      <c r="F17" s="28">
        <v>0</v>
      </c>
    </row>
    <row r="18" spans="1:6" ht="106" x14ac:dyDescent="0.35">
      <c r="A18" s="64"/>
      <c r="B18" s="66"/>
      <c r="C18" s="10" t="s">
        <v>25</v>
      </c>
      <c r="D18" s="11">
        <v>300</v>
      </c>
      <c r="E18" s="11">
        <v>8</v>
      </c>
      <c r="F18" s="28">
        <v>0</v>
      </c>
    </row>
    <row r="19" spans="1:6" ht="35" x14ac:dyDescent="0.35">
      <c r="A19" s="65"/>
      <c r="B19" s="66"/>
      <c r="C19" s="10" t="s">
        <v>26</v>
      </c>
      <c r="D19" s="11">
        <v>350</v>
      </c>
      <c r="E19" s="11">
        <v>20</v>
      </c>
      <c r="F19" s="21" t="s">
        <v>15</v>
      </c>
    </row>
    <row r="20" spans="1:6" x14ac:dyDescent="0.35">
      <c r="A20" s="67">
        <v>5</v>
      </c>
      <c r="B20" s="66" t="s">
        <v>27</v>
      </c>
      <c r="C20" s="10" t="s">
        <v>28</v>
      </c>
      <c r="D20" s="11">
        <v>50</v>
      </c>
      <c r="E20" s="11">
        <v>1</v>
      </c>
      <c r="F20" s="21" t="s">
        <v>15</v>
      </c>
    </row>
    <row r="21" spans="1:6" x14ac:dyDescent="0.35">
      <c r="A21" s="64"/>
      <c r="B21" s="66"/>
      <c r="C21" s="10" t="s">
        <v>29</v>
      </c>
      <c r="D21" s="11">
        <v>100</v>
      </c>
      <c r="E21" s="11">
        <v>5</v>
      </c>
      <c r="F21" s="21" t="s">
        <v>15</v>
      </c>
    </row>
    <row r="22" spans="1:6" x14ac:dyDescent="0.35">
      <c r="A22" s="64"/>
      <c r="B22" s="66"/>
      <c r="C22" s="10" t="s">
        <v>30</v>
      </c>
      <c r="D22" s="11">
        <v>5</v>
      </c>
      <c r="E22" s="16" t="s">
        <v>15</v>
      </c>
      <c r="F22" s="21" t="s">
        <v>15</v>
      </c>
    </row>
    <row r="23" spans="1:6" x14ac:dyDescent="0.35">
      <c r="A23" s="65"/>
      <c r="B23" s="66"/>
      <c r="C23" s="10" t="s">
        <v>31</v>
      </c>
      <c r="D23" s="11">
        <v>5</v>
      </c>
      <c r="E23" s="16" t="s">
        <v>15</v>
      </c>
      <c r="F23" s="21" t="s">
        <v>15</v>
      </c>
    </row>
    <row r="24" spans="1:6" ht="168" customHeight="1" x14ac:dyDescent="0.35">
      <c r="A24" s="17">
        <v>6</v>
      </c>
      <c r="B24" s="14" t="s">
        <v>32</v>
      </c>
      <c r="C24" s="18" t="s">
        <v>33</v>
      </c>
      <c r="D24" s="11">
        <v>5</v>
      </c>
      <c r="E24" s="16" t="s">
        <v>15</v>
      </c>
      <c r="F24" s="21" t="s">
        <v>15</v>
      </c>
    </row>
    <row r="25" spans="1:6" x14ac:dyDescent="0.35">
      <c r="A25" s="64">
        <v>7</v>
      </c>
      <c r="B25" s="66" t="s">
        <v>34</v>
      </c>
      <c r="C25" s="10" t="s">
        <v>35</v>
      </c>
      <c r="D25" s="11" t="s">
        <v>36</v>
      </c>
      <c r="E25" s="16" t="s">
        <v>37</v>
      </c>
      <c r="F25" s="21" t="s">
        <v>37</v>
      </c>
    </row>
    <row r="26" spans="1:6" x14ac:dyDescent="0.35">
      <c r="A26" s="64"/>
      <c r="B26" s="66"/>
      <c r="C26" s="10" t="s">
        <v>38</v>
      </c>
      <c r="D26" s="12">
        <v>0.79</v>
      </c>
      <c r="E26" s="12">
        <v>1</v>
      </c>
      <c r="F26" s="59">
        <v>1</v>
      </c>
    </row>
    <row r="27" spans="1:6" ht="35" x14ac:dyDescent="0.35">
      <c r="A27" s="64"/>
      <c r="B27" s="66"/>
      <c r="C27" s="10" t="s">
        <v>39</v>
      </c>
      <c r="D27" s="19">
        <v>3.95</v>
      </c>
      <c r="E27" s="16" t="s">
        <v>37</v>
      </c>
      <c r="F27" s="21" t="s">
        <v>37</v>
      </c>
    </row>
    <row r="28" spans="1:6" ht="35" x14ac:dyDescent="0.35">
      <c r="A28" s="64"/>
      <c r="B28" s="66"/>
      <c r="C28" s="10" t="s">
        <v>93</v>
      </c>
      <c r="D28" s="11">
        <v>10</v>
      </c>
      <c r="E28" s="11" t="s">
        <v>37</v>
      </c>
      <c r="F28" s="21" t="s">
        <v>37</v>
      </c>
    </row>
    <row r="29" spans="1:6" x14ac:dyDescent="0.35">
      <c r="A29" s="64"/>
      <c r="B29" s="66"/>
      <c r="C29" s="10" t="s">
        <v>40</v>
      </c>
      <c r="D29" s="11" t="s">
        <v>41</v>
      </c>
      <c r="E29" s="11" t="s">
        <v>37</v>
      </c>
      <c r="F29" s="21" t="s">
        <v>37</v>
      </c>
    </row>
    <row r="30" spans="1:6" ht="35" x14ac:dyDescent="0.35">
      <c r="A30" s="65"/>
      <c r="B30" s="66"/>
      <c r="C30" s="13" t="s">
        <v>42</v>
      </c>
      <c r="D30" s="11" t="s">
        <v>43</v>
      </c>
      <c r="E30" s="11" t="s">
        <v>37</v>
      </c>
      <c r="F30" s="21" t="s">
        <v>37</v>
      </c>
    </row>
    <row r="31" spans="1:6" ht="35" x14ac:dyDescent="0.35">
      <c r="A31" s="67">
        <v>8</v>
      </c>
      <c r="B31" s="66" t="s">
        <v>44</v>
      </c>
      <c r="C31" s="10" t="s">
        <v>94</v>
      </c>
      <c r="D31" s="11" t="s">
        <v>45</v>
      </c>
      <c r="E31" s="11" t="s">
        <v>46</v>
      </c>
      <c r="F31" s="23">
        <f>11/29</f>
        <v>0.37931034482758619</v>
      </c>
    </row>
    <row r="32" spans="1:6" ht="35" x14ac:dyDescent="0.35">
      <c r="A32" s="65"/>
      <c r="B32" s="66"/>
      <c r="C32" s="10" t="s">
        <v>47</v>
      </c>
      <c r="D32" s="12">
        <v>0.86</v>
      </c>
      <c r="E32" s="12">
        <v>0.9</v>
      </c>
      <c r="F32" s="59">
        <v>0.8</v>
      </c>
    </row>
    <row r="33" spans="1:9" ht="52.5" x14ac:dyDescent="0.35">
      <c r="A33" s="64">
        <v>9</v>
      </c>
      <c r="B33" s="66" t="s">
        <v>48</v>
      </c>
      <c r="C33" s="10" t="s">
        <v>49</v>
      </c>
      <c r="D33" s="20">
        <v>40</v>
      </c>
      <c r="E33" s="20">
        <v>1</v>
      </c>
      <c r="F33" s="28">
        <v>0</v>
      </c>
    </row>
    <row r="34" spans="1:9" ht="35" x14ac:dyDescent="0.35">
      <c r="A34" s="64"/>
      <c r="B34" s="66"/>
      <c r="C34" s="13" t="s">
        <v>50</v>
      </c>
      <c r="D34" s="11">
        <v>40</v>
      </c>
      <c r="E34" s="16">
        <v>1</v>
      </c>
      <c r="F34" s="28">
        <v>0</v>
      </c>
    </row>
    <row r="35" spans="1:9" x14ac:dyDescent="0.35">
      <c r="A35" s="65"/>
      <c r="B35" s="66"/>
      <c r="C35" s="10" t="s">
        <v>51</v>
      </c>
      <c r="D35" s="11">
        <v>1</v>
      </c>
      <c r="E35" s="16" t="s">
        <v>15</v>
      </c>
      <c r="F35" s="21" t="s">
        <v>15</v>
      </c>
    </row>
    <row r="36" spans="1:9" ht="70" x14ac:dyDescent="0.35">
      <c r="A36" s="17">
        <v>10</v>
      </c>
      <c r="B36" s="14" t="s">
        <v>52</v>
      </c>
      <c r="C36" s="14" t="s">
        <v>53</v>
      </c>
      <c r="D36" s="11" t="s">
        <v>54</v>
      </c>
      <c r="E36" s="11">
        <v>0</v>
      </c>
      <c r="F36" s="28">
        <v>0</v>
      </c>
    </row>
    <row r="37" spans="1:9" ht="52.5" x14ac:dyDescent="0.35">
      <c r="A37" s="17">
        <v>11</v>
      </c>
      <c r="B37" s="18" t="s">
        <v>55</v>
      </c>
      <c r="C37" s="18" t="s">
        <v>98</v>
      </c>
      <c r="D37" s="22">
        <v>0.4</v>
      </c>
      <c r="E37" s="11" t="s">
        <v>56</v>
      </c>
      <c r="F37" s="23">
        <f>G63</f>
        <v>0.33963897506500029</v>
      </c>
    </row>
    <row r="38" spans="1:9" ht="35" x14ac:dyDescent="0.35">
      <c r="A38" s="17">
        <v>12</v>
      </c>
      <c r="B38" s="24" t="s">
        <v>57</v>
      </c>
      <c r="C38" s="24" t="s">
        <v>97</v>
      </c>
      <c r="D38" s="25" t="s">
        <v>58</v>
      </c>
      <c r="E38" s="11" t="s">
        <v>59</v>
      </c>
      <c r="F38" s="57" t="s">
        <v>15</v>
      </c>
    </row>
    <row r="39" spans="1:9" ht="52.5" x14ac:dyDescent="0.35">
      <c r="A39" s="17">
        <v>13</v>
      </c>
      <c r="B39" s="18" t="s">
        <v>60</v>
      </c>
      <c r="C39" s="24" t="s">
        <v>95</v>
      </c>
      <c r="D39" s="27" t="s">
        <v>61</v>
      </c>
      <c r="E39" s="16" t="s">
        <v>62</v>
      </c>
      <c r="F39" s="21" t="s">
        <v>62</v>
      </c>
    </row>
    <row r="40" spans="1:9" ht="52.5" x14ac:dyDescent="0.35">
      <c r="A40" s="17">
        <v>14</v>
      </c>
      <c r="B40" s="18" t="s">
        <v>63</v>
      </c>
      <c r="C40" s="18" t="s">
        <v>64</v>
      </c>
      <c r="D40" s="27">
        <v>70</v>
      </c>
      <c r="E40" s="11" t="s">
        <v>37</v>
      </c>
      <c r="F40" s="28" t="s">
        <v>37</v>
      </c>
    </row>
    <row r="41" spans="1:9" ht="70.5" thickBot="1" x14ac:dyDescent="0.4">
      <c r="A41" s="29">
        <v>15</v>
      </c>
      <c r="B41" s="30" t="s">
        <v>65</v>
      </c>
      <c r="C41" s="31" t="s">
        <v>96</v>
      </c>
      <c r="D41" s="32">
        <v>0.35</v>
      </c>
      <c r="E41" s="33">
        <v>0.35</v>
      </c>
      <c r="F41" s="61" t="s">
        <v>15</v>
      </c>
      <c r="G41" s="2" t="s">
        <v>99</v>
      </c>
    </row>
    <row r="42" spans="1:9" ht="18" thickTop="1" x14ac:dyDescent="0.35"/>
    <row r="43" spans="1:9" ht="18" x14ac:dyDescent="0.35">
      <c r="B43" s="53" t="s">
        <v>66</v>
      </c>
      <c r="D43" s="53" t="s">
        <v>67</v>
      </c>
      <c r="E43" s="34" t="s">
        <v>68</v>
      </c>
      <c r="H43" s="34" t="s">
        <v>69</v>
      </c>
      <c r="I43" s="34" t="s">
        <v>70</v>
      </c>
    </row>
    <row r="44" spans="1:9" ht="18" x14ac:dyDescent="0.35">
      <c r="A44" s="35">
        <v>1</v>
      </c>
      <c r="B44" s="2" t="s">
        <v>71</v>
      </c>
      <c r="D44" s="38">
        <v>1225849000</v>
      </c>
      <c r="E44" s="39">
        <v>0</v>
      </c>
      <c r="H44" s="36">
        <f>D44/D52</f>
        <v>0.22806599100460934</v>
      </c>
      <c r="I44" s="37">
        <f t="shared" ref="I44:I52" si="0">E44/D44</f>
        <v>0</v>
      </c>
    </row>
    <row r="45" spans="1:9" ht="18" x14ac:dyDescent="0.35">
      <c r="A45" s="35">
        <v>2</v>
      </c>
      <c r="B45" s="2" t="s">
        <v>72</v>
      </c>
      <c r="D45" s="38">
        <v>1501275000</v>
      </c>
      <c r="E45" s="39">
        <v>0</v>
      </c>
      <c r="H45" s="36">
        <f>D45/D52</f>
        <v>0.27930827585244583</v>
      </c>
      <c r="I45" s="37">
        <f t="shared" si="0"/>
        <v>0</v>
      </c>
    </row>
    <row r="46" spans="1:9" ht="18" x14ac:dyDescent="0.35">
      <c r="A46" s="35">
        <v>3</v>
      </c>
      <c r="B46" s="2" t="s">
        <v>73</v>
      </c>
      <c r="D46" s="38">
        <v>569300000</v>
      </c>
      <c r="E46" s="39">
        <v>0</v>
      </c>
      <c r="H46" s="36">
        <f>D46/D52</f>
        <v>0.10591677170591492</v>
      </c>
      <c r="I46" s="37">
        <f t="shared" si="0"/>
        <v>0</v>
      </c>
    </row>
    <row r="47" spans="1:9" ht="18" x14ac:dyDescent="0.35">
      <c r="A47" s="35">
        <v>4</v>
      </c>
      <c r="B47" s="2" t="s">
        <v>74</v>
      </c>
      <c r="D47" s="38">
        <v>223000000</v>
      </c>
      <c r="E47" s="39">
        <v>0</v>
      </c>
      <c r="H47" s="36">
        <f>D47/D52</f>
        <v>4.1488565063093313E-2</v>
      </c>
      <c r="I47" s="37">
        <f t="shared" si="0"/>
        <v>0</v>
      </c>
    </row>
    <row r="48" spans="1:9" ht="18" x14ac:dyDescent="0.35">
      <c r="A48" s="35">
        <v>5</v>
      </c>
      <c r="B48" s="2" t="s">
        <v>75</v>
      </c>
      <c r="D48" s="38">
        <v>30000000</v>
      </c>
      <c r="E48" s="39">
        <v>0</v>
      </c>
      <c r="H48" s="36">
        <f>D48/D52</f>
        <v>5.5814213089363206E-3</v>
      </c>
      <c r="I48" s="37">
        <f t="shared" si="0"/>
        <v>0</v>
      </c>
    </row>
    <row r="49" spans="1:11" ht="18" x14ac:dyDescent="0.35">
      <c r="A49" s="35">
        <v>6</v>
      </c>
      <c r="B49" s="40" t="s">
        <v>76</v>
      </c>
      <c r="D49" s="51">
        <v>1152489000</v>
      </c>
      <c r="E49" s="39">
        <v>0</v>
      </c>
      <c r="H49" s="36">
        <f>D49/D52</f>
        <v>0.21441755543049038</v>
      </c>
      <c r="I49" s="37">
        <f t="shared" si="0"/>
        <v>0</v>
      </c>
    </row>
    <row r="50" spans="1:11" ht="18" x14ac:dyDescent="0.35">
      <c r="A50" s="35">
        <v>7</v>
      </c>
      <c r="B50" s="2" t="s">
        <v>91</v>
      </c>
      <c r="D50" s="38">
        <v>517062000</v>
      </c>
      <c r="E50" s="39">
        <v>38899520</v>
      </c>
      <c r="H50" s="36">
        <f>D50/D52</f>
        <v>9.6198028828041057E-2</v>
      </c>
      <c r="I50" s="37">
        <f>E50/D50</f>
        <v>7.5231829064986405E-2</v>
      </c>
    </row>
    <row r="51" spans="1:11" ht="20.5" x14ac:dyDescent="0.35">
      <c r="A51" s="35">
        <v>8</v>
      </c>
      <c r="B51" s="2" t="s">
        <v>92</v>
      </c>
      <c r="D51" s="62">
        <v>156000000</v>
      </c>
      <c r="E51" s="63">
        <v>12000000</v>
      </c>
      <c r="H51" s="36">
        <f>D51/D52</f>
        <v>2.9023390806468867E-2</v>
      </c>
      <c r="I51" s="37">
        <f>E51/D51</f>
        <v>7.6923076923076927E-2</v>
      </c>
    </row>
    <row r="52" spans="1:11" ht="18" x14ac:dyDescent="0.35">
      <c r="C52" s="41" t="s">
        <v>77</v>
      </c>
      <c r="D52" s="42">
        <f>SUM(D44:D51)</f>
        <v>5374975000</v>
      </c>
      <c r="E52" s="43">
        <f>SUM(E44:E51)</f>
        <v>50899520</v>
      </c>
      <c r="H52" s="36">
        <f>SUM(H44:H49)</f>
        <v>0.87477858036549005</v>
      </c>
      <c r="I52" s="37">
        <f t="shared" si="0"/>
        <v>9.4697221847543471E-3</v>
      </c>
    </row>
    <row r="53" spans="1:11" ht="18" x14ac:dyDescent="0.35">
      <c r="C53" s="54"/>
      <c r="F53" s="44"/>
    </row>
    <row r="54" spans="1:11" x14ac:dyDescent="0.35">
      <c r="E54" s="2" t="s">
        <v>90</v>
      </c>
    </row>
    <row r="55" spans="1:11" x14ac:dyDescent="0.35">
      <c r="B55" s="2" t="s">
        <v>78</v>
      </c>
      <c r="E55" s="45" t="s">
        <v>79</v>
      </c>
      <c r="G55" s="46">
        <f>153*500000</f>
        <v>76500000</v>
      </c>
      <c r="H55" s="46">
        <f>36*500000</f>
        <v>18000000</v>
      </c>
    </row>
    <row r="56" spans="1:11" x14ac:dyDescent="0.35">
      <c r="B56" s="2" t="s">
        <v>80</v>
      </c>
      <c r="E56" s="45" t="s">
        <v>81</v>
      </c>
    </row>
    <row r="57" spans="1:11" x14ac:dyDescent="0.35">
      <c r="E57" s="4"/>
    </row>
    <row r="58" spans="1:11" x14ac:dyDescent="0.35">
      <c r="E58" s="4"/>
      <c r="G58" s="47">
        <f>105*400000</f>
        <v>42000000</v>
      </c>
    </row>
    <row r="59" spans="1:11" x14ac:dyDescent="0.35">
      <c r="E59" s="4"/>
    </row>
    <row r="60" spans="1:11" x14ac:dyDescent="0.35">
      <c r="E60" s="4"/>
      <c r="J60" s="48">
        <f>I64/I65</f>
        <v>0.37931034482758619</v>
      </c>
    </row>
    <row r="61" spans="1:11" x14ac:dyDescent="0.35">
      <c r="E61" s="4"/>
    </row>
    <row r="62" spans="1:11" x14ac:dyDescent="0.35">
      <c r="B62" s="2" t="s">
        <v>82</v>
      </c>
      <c r="E62" s="2" t="s">
        <v>83</v>
      </c>
      <c r="G62" s="39">
        <f>D49+D50+D51</f>
        <v>1825551000</v>
      </c>
      <c r="I62" s="39">
        <f>D49+D48+D47</f>
        <v>1405489000</v>
      </c>
      <c r="K62" s="39">
        <f>E47+E48+E49</f>
        <v>0</v>
      </c>
    </row>
    <row r="63" spans="1:11" ht="18" x14ac:dyDescent="0.35">
      <c r="B63" s="2" t="s">
        <v>84</v>
      </c>
      <c r="E63" s="49" t="s">
        <v>85</v>
      </c>
      <c r="G63" s="52">
        <f>G62/D52</f>
        <v>0.33963897506500029</v>
      </c>
      <c r="I63" s="50">
        <f>I62/D52</f>
        <v>0.26148754180251998</v>
      </c>
      <c r="K63" s="37">
        <f>K62/D52</f>
        <v>0</v>
      </c>
    </row>
    <row r="64" spans="1:11" x14ac:dyDescent="0.35">
      <c r="I64" s="3">
        <v>11</v>
      </c>
    </row>
    <row r="65" spans="9:9" x14ac:dyDescent="0.35">
      <c r="I65" s="3">
        <v>29</v>
      </c>
    </row>
  </sheetData>
  <mergeCells count="19">
    <mergeCell ref="A10:A13"/>
    <mergeCell ref="B10:B13"/>
    <mergeCell ref="A2:F2"/>
    <mergeCell ref="A3:F3"/>
    <mergeCell ref="A4:F4"/>
    <mergeCell ref="A7:A9"/>
    <mergeCell ref="B7:B9"/>
    <mergeCell ref="A14:A16"/>
    <mergeCell ref="B14:B16"/>
    <mergeCell ref="A17:A19"/>
    <mergeCell ref="B17:B19"/>
    <mergeCell ref="A20:A23"/>
    <mergeCell ref="B20:B23"/>
    <mergeCell ref="A25:A30"/>
    <mergeCell ref="B25:B30"/>
    <mergeCell ref="A31:A32"/>
    <mergeCell ref="B31:B32"/>
    <mergeCell ref="A33:A35"/>
    <mergeCell ref="B33:B35"/>
  </mergeCells>
  <printOptions horizontalCentered="1"/>
  <pageMargins left="0.20866141699999999" right="0.20866141699999999" top="0.59055118110236204" bottom="0.74803149606299202" header="0.31496062992126" footer="0.31496062992126"/>
  <pageSetup paperSize="9" scale="65" orientation="portrait" copies="2" r:id="rId1"/>
  <rowBreaks count="1" manualBreakCount="1">
    <brk id="3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6FB2A-3F1A-44DC-A078-7EA83B156819}">
  <dimension ref="A1:K65"/>
  <sheetViews>
    <sheetView view="pageBreakPreview" topLeftCell="A46" zoomScale="70" zoomScaleSheetLayoutView="70" workbookViewId="0">
      <selection activeCell="F24" sqref="F24"/>
    </sheetView>
  </sheetViews>
  <sheetFormatPr defaultColWidth="8.81640625" defaultRowHeight="17.5" x14ac:dyDescent="0.35"/>
  <cols>
    <col min="1" max="1" width="4.6328125" style="2" customWidth="1"/>
    <col min="2" max="2" width="27" style="2" customWidth="1"/>
    <col min="3" max="3" width="50.1796875" style="3" customWidth="1"/>
    <col min="4" max="4" width="24.36328125" style="4" customWidth="1"/>
    <col min="5" max="5" width="24.26953125" style="5" customWidth="1"/>
    <col min="6" max="6" width="22.453125" style="2" customWidth="1"/>
    <col min="7" max="7" width="21" style="2" customWidth="1"/>
    <col min="8" max="8" width="22.26953125" style="2" customWidth="1"/>
    <col min="9" max="9" width="23.54296875" style="2" customWidth="1"/>
    <col min="10" max="10" width="10.26953125" style="2" customWidth="1"/>
    <col min="11" max="11" width="24.7265625" style="2" customWidth="1"/>
    <col min="12" max="16384" width="8.81640625" style="2"/>
  </cols>
  <sheetData>
    <row r="1" spans="1:8" s="1" customFormat="1" ht="18" x14ac:dyDescent="0.35">
      <c r="B1" s="2"/>
      <c r="C1" s="3"/>
      <c r="D1" s="4"/>
      <c r="E1" s="5"/>
    </row>
    <row r="2" spans="1:8" s="1" customFormat="1" ht="18" x14ac:dyDescent="0.35">
      <c r="A2" s="68" t="s">
        <v>0</v>
      </c>
      <c r="B2" s="68"/>
      <c r="C2" s="68"/>
      <c r="D2" s="68"/>
      <c r="E2" s="68"/>
      <c r="F2" s="68"/>
    </row>
    <row r="3" spans="1:8" ht="15.75" customHeight="1" x14ac:dyDescent="0.35">
      <c r="A3" s="68" t="s">
        <v>1</v>
      </c>
      <c r="B3" s="68"/>
      <c r="C3" s="68"/>
      <c r="D3" s="68"/>
      <c r="E3" s="68"/>
      <c r="F3" s="68"/>
    </row>
    <row r="4" spans="1:8" ht="15" customHeight="1" x14ac:dyDescent="0.35">
      <c r="A4" s="69" t="s">
        <v>86</v>
      </c>
      <c r="B4" s="69"/>
      <c r="C4" s="69"/>
      <c r="D4" s="69"/>
      <c r="E4" s="69"/>
      <c r="F4" s="69"/>
    </row>
    <row r="5" spans="1:8" s="4" customFormat="1" ht="18" thickBot="1" x14ac:dyDescent="0.4">
      <c r="B5" s="2"/>
      <c r="C5" s="3"/>
      <c r="E5" s="5"/>
    </row>
    <row r="6" spans="1:8" ht="54.5" thickTop="1" x14ac:dyDescent="0.35">
      <c r="A6" s="6" t="s">
        <v>2</v>
      </c>
      <c r="B6" s="7" t="s">
        <v>3</v>
      </c>
      <c r="C6" s="8" t="s">
        <v>4</v>
      </c>
      <c r="D6" s="8" t="s">
        <v>87</v>
      </c>
      <c r="E6" s="8" t="s">
        <v>88</v>
      </c>
      <c r="F6" s="9" t="s">
        <v>100</v>
      </c>
    </row>
    <row r="7" spans="1:8" ht="35" x14ac:dyDescent="0.35">
      <c r="A7" s="67">
        <v>1</v>
      </c>
      <c r="B7" s="66" t="s">
        <v>5</v>
      </c>
      <c r="C7" s="10" t="s">
        <v>6</v>
      </c>
      <c r="D7" s="11" t="s">
        <v>7</v>
      </c>
      <c r="E7" s="11" t="s">
        <v>8</v>
      </c>
      <c r="F7" s="23">
        <f>68/F14</f>
        <v>7.0103092783505155E-2</v>
      </c>
    </row>
    <row r="8" spans="1:8" ht="88" x14ac:dyDescent="0.35">
      <c r="A8" s="64"/>
      <c r="B8" s="66"/>
      <c r="C8" s="10" t="s">
        <v>9</v>
      </c>
      <c r="D8" s="12">
        <v>0.4</v>
      </c>
      <c r="E8" s="12">
        <v>0.25</v>
      </c>
      <c r="F8" s="59">
        <f>H8/F14</f>
        <v>0.22061855670103092</v>
      </c>
      <c r="H8" s="2">
        <v>214</v>
      </c>
    </row>
    <row r="9" spans="1:8" ht="52.5" x14ac:dyDescent="0.35">
      <c r="A9" s="65"/>
      <c r="B9" s="66"/>
      <c r="C9" s="10" t="s">
        <v>10</v>
      </c>
      <c r="D9" s="11">
        <v>125</v>
      </c>
      <c r="E9" s="11">
        <v>5</v>
      </c>
      <c r="F9" s="21">
        <v>1</v>
      </c>
    </row>
    <row r="10" spans="1:8" ht="52.5" x14ac:dyDescent="0.35">
      <c r="A10" s="67">
        <v>2</v>
      </c>
      <c r="B10" s="66" t="s">
        <v>11</v>
      </c>
      <c r="C10" s="10" t="s">
        <v>12</v>
      </c>
      <c r="D10" s="11">
        <v>37</v>
      </c>
      <c r="E10" s="11">
        <v>2</v>
      </c>
      <c r="F10" s="21">
        <v>0</v>
      </c>
    </row>
    <row r="11" spans="1:8" ht="35" x14ac:dyDescent="0.35">
      <c r="A11" s="64"/>
      <c r="B11" s="66"/>
      <c r="C11" s="13" t="s">
        <v>13</v>
      </c>
      <c r="D11" s="12">
        <v>0.17</v>
      </c>
      <c r="E11" s="11" t="s">
        <v>14</v>
      </c>
      <c r="F11" s="21" t="s">
        <v>15</v>
      </c>
    </row>
    <row r="12" spans="1:8" x14ac:dyDescent="0.35">
      <c r="A12" s="64"/>
      <c r="B12" s="66"/>
      <c r="C12" s="10" t="s">
        <v>16</v>
      </c>
      <c r="D12" s="11">
        <v>120</v>
      </c>
      <c r="E12" s="11">
        <v>5</v>
      </c>
      <c r="F12" s="28">
        <v>0</v>
      </c>
    </row>
    <row r="13" spans="1:8" ht="35" x14ac:dyDescent="0.35">
      <c r="A13" s="65"/>
      <c r="B13" s="66"/>
      <c r="C13" s="10" t="s">
        <v>17</v>
      </c>
      <c r="D13" s="12">
        <v>0.2</v>
      </c>
      <c r="E13" s="12">
        <v>0.2</v>
      </c>
      <c r="F13" s="60">
        <v>0</v>
      </c>
    </row>
    <row r="14" spans="1:8" ht="35" x14ac:dyDescent="0.35">
      <c r="A14" s="67">
        <v>3</v>
      </c>
      <c r="B14" s="66" t="s">
        <v>18</v>
      </c>
      <c r="C14" s="14" t="s">
        <v>19</v>
      </c>
      <c r="D14" s="15" t="s">
        <v>20</v>
      </c>
      <c r="E14" s="11">
        <v>1087</v>
      </c>
      <c r="F14" s="28">
        <v>970</v>
      </c>
    </row>
    <row r="15" spans="1:8" x14ac:dyDescent="0.35">
      <c r="A15" s="64"/>
      <c r="B15" s="66"/>
      <c r="C15" s="10" t="s">
        <v>21</v>
      </c>
      <c r="D15" s="11">
        <v>150</v>
      </c>
      <c r="E15" s="16" t="s">
        <v>15</v>
      </c>
      <c r="F15" s="21" t="s">
        <v>15</v>
      </c>
    </row>
    <row r="16" spans="1:8" x14ac:dyDescent="0.35">
      <c r="A16" s="65"/>
      <c r="B16" s="66"/>
      <c r="C16" s="10" t="s">
        <v>22</v>
      </c>
      <c r="D16" s="11">
        <v>3.9390000000000001</v>
      </c>
      <c r="E16" s="16" t="s">
        <v>15</v>
      </c>
      <c r="F16" s="21" t="s">
        <v>15</v>
      </c>
    </row>
    <row r="17" spans="1:6" ht="35" x14ac:dyDescent="0.35">
      <c r="A17" s="67">
        <v>4</v>
      </c>
      <c r="B17" s="66" t="s">
        <v>23</v>
      </c>
      <c r="C17" s="10" t="s">
        <v>24</v>
      </c>
      <c r="D17" s="11">
        <v>5</v>
      </c>
      <c r="E17" s="11">
        <v>1</v>
      </c>
      <c r="F17" s="28">
        <v>0</v>
      </c>
    </row>
    <row r="18" spans="1:6" ht="106" x14ac:dyDescent="0.35">
      <c r="A18" s="64"/>
      <c r="B18" s="66"/>
      <c r="C18" s="10" t="s">
        <v>25</v>
      </c>
      <c r="D18" s="11">
        <v>300</v>
      </c>
      <c r="E18" s="11">
        <v>8</v>
      </c>
      <c r="F18" s="28">
        <v>0</v>
      </c>
    </row>
    <row r="19" spans="1:6" ht="35" x14ac:dyDescent="0.35">
      <c r="A19" s="65"/>
      <c r="B19" s="66"/>
      <c r="C19" s="10" t="s">
        <v>26</v>
      </c>
      <c r="D19" s="11">
        <v>350</v>
      </c>
      <c r="E19" s="11">
        <v>20</v>
      </c>
      <c r="F19" s="21">
        <v>12</v>
      </c>
    </row>
    <row r="20" spans="1:6" x14ac:dyDescent="0.35">
      <c r="A20" s="67">
        <v>5</v>
      </c>
      <c r="B20" s="66" t="s">
        <v>27</v>
      </c>
      <c r="C20" s="10" t="s">
        <v>28</v>
      </c>
      <c r="D20" s="11">
        <v>50</v>
      </c>
      <c r="E20" s="11">
        <v>1</v>
      </c>
      <c r="F20" s="21" t="s">
        <v>15</v>
      </c>
    </row>
    <row r="21" spans="1:6" x14ac:dyDescent="0.35">
      <c r="A21" s="64"/>
      <c r="B21" s="66"/>
      <c r="C21" s="10" t="s">
        <v>29</v>
      </c>
      <c r="D21" s="11">
        <v>100</v>
      </c>
      <c r="E21" s="11">
        <v>5</v>
      </c>
      <c r="F21" s="21">
        <v>2</v>
      </c>
    </row>
    <row r="22" spans="1:6" x14ac:dyDescent="0.35">
      <c r="A22" s="64"/>
      <c r="B22" s="66"/>
      <c r="C22" s="10" t="s">
        <v>30</v>
      </c>
      <c r="D22" s="11">
        <v>5</v>
      </c>
      <c r="E22" s="16" t="s">
        <v>15</v>
      </c>
      <c r="F22" s="21" t="s">
        <v>15</v>
      </c>
    </row>
    <row r="23" spans="1:6" x14ac:dyDescent="0.35">
      <c r="A23" s="65"/>
      <c r="B23" s="66"/>
      <c r="C23" s="10" t="s">
        <v>31</v>
      </c>
      <c r="D23" s="11">
        <v>5</v>
      </c>
      <c r="E23" s="16" t="s">
        <v>15</v>
      </c>
      <c r="F23" s="21" t="s">
        <v>15</v>
      </c>
    </row>
    <row r="24" spans="1:6" ht="168" customHeight="1" x14ac:dyDescent="0.35">
      <c r="A24" s="17">
        <v>6</v>
      </c>
      <c r="B24" s="14" t="s">
        <v>32</v>
      </c>
      <c r="C24" s="18" t="s">
        <v>33</v>
      </c>
      <c r="D24" s="11">
        <v>5</v>
      </c>
      <c r="E24" s="16" t="s">
        <v>15</v>
      </c>
      <c r="F24" s="21" t="s">
        <v>15</v>
      </c>
    </row>
    <row r="25" spans="1:6" x14ac:dyDescent="0.35">
      <c r="A25" s="64">
        <v>7</v>
      </c>
      <c r="B25" s="66" t="s">
        <v>34</v>
      </c>
      <c r="C25" s="10" t="s">
        <v>35</v>
      </c>
      <c r="D25" s="11" t="s">
        <v>36</v>
      </c>
      <c r="E25" s="16" t="s">
        <v>37</v>
      </c>
      <c r="F25" s="21" t="s">
        <v>37</v>
      </c>
    </row>
    <row r="26" spans="1:6" x14ac:dyDescent="0.35">
      <c r="A26" s="64"/>
      <c r="B26" s="66"/>
      <c r="C26" s="10" t="s">
        <v>38</v>
      </c>
      <c r="D26" s="12">
        <v>0.79</v>
      </c>
      <c r="E26" s="12">
        <v>1</v>
      </c>
      <c r="F26" s="59">
        <v>1</v>
      </c>
    </row>
    <row r="27" spans="1:6" ht="35" x14ac:dyDescent="0.35">
      <c r="A27" s="64"/>
      <c r="B27" s="66"/>
      <c r="C27" s="10" t="s">
        <v>39</v>
      </c>
      <c r="D27" s="19">
        <v>3.95</v>
      </c>
      <c r="E27" s="16" t="s">
        <v>37</v>
      </c>
      <c r="F27" s="21" t="s">
        <v>37</v>
      </c>
    </row>
    <row r="28" spans="1:6" ht="35" x14ac:dyDescent="0.35">
      <c r="A28" s="64"/>
      <c r="B28" s="66"/>
      <c r="C28" s="10" t="s">
        <v>93</v>
      </c>
      <c r="D28" s="11">
        <v>10</v>
      </c>
      <c r="E28" s="11" t="s">
        <v>37</v>
      </c>
      <c r="F28" s="21" t="s">
        <v>37</v>
      </c>
    </row>
    <row r="29" spans="1:6" x14ac:dyDescent="0.35">
      <c r="A29" s="64"/>
      <c r="B29" s="66"/>
      <c r="C29" s="10" t="s">
        <v>40</v>
      </c>
      <c r="D29" s="11" t="s">
        <v>41</v>
      </c>
      <c r="E29" s="11" t="s">
        <v>37</v>
      </c>
      <c r="F29" s="21" t="s">
        <v>37</v>
      </c>
    </row>
    <row r="30" spans="1:6" ht="35" x14ac:dyDescent="0.35">
      <c r="A30" s="65"/>
      <c r="B30" s="66"/>
      <c r="C30" s="13" t="s">
        <v>42</v>
      </c>
      <c r="D30" s="11" t="s">
        <v>43</v>
      </c>
      <c r="E30" s="11" t="s">
        <v>37</v>
      </c>
      <c r="F30" s="21" t="s">
        <v>37</v>
      </c>
    </row>
    <row r="31" spans="1:6" ht="35" x14ac:dyDescent="0.35">
      <c r="A31" s="67">
        <v>8</v>
      </c>
      <c r="B31" s="66" t="s">
        <v>44</v>
      </c>
      <c r="C31" s="10" t="s">
        <v>94</v>
      </c>
      <c r="D31" s="11" t="s">
        <v>45</v>
      </c>
      <c r="E31" s="11" t="s">
        <v>46</v>
      </c>
      <c r="F31" s="23">
        <v>0.37931034482758619</v>
      </c>
    </row>
    <row r="32" spans="1:6" ht="35" x14ac:dyDescent="0.35">
      <c r="A32" s="65"/>
      <c r="B32" s="66"/>
      <c r="C32" s="10" t="s">
        <v>47</v>
      </c>
      <c r="D32" s="12">
        <v>0.86</v>
      </c>
      <c r="E32" s="12">
        <v>0.9</v>
      </c>
      <c r="F32" s="59">
        <v>0.8</v>
      </c>
    </row>
    <row r="33" spans="1:9" ht="52.5" x14ac:dyDescent="0.35">
      <c r="A33" s="64">
        <v>9</v>
      </c>
      <c r="B33" s="66" t="s">
        <v>48</v>
      </c>
      <c r="C33" s="10" t="s">
        <v>49</v>
      </c>
      <c r="D33" s="20">
        <v>40</v>
      </c>
      <c r="E33" s="20">
        <v>1</v>
      </c>
      <c r="F33" s="58">
        <v>1</v>
      </c>
    </row>
    <row r="34" spans="1:9" ht="35" x14ac:dyDescent="0.35">
      <c r="A34" s="64"/>
      <c r="B34" s="66"/>
      <c r="C34" s="13" t="s">
        <v>50</v>
      </c>
      <c r="D34" s="11">
        <v>40</v>
      </c>
      <c r="E34" s="16">
        <v>1</v>
      </c>
      <c r="F34" s="21">
        <v>1</v>
      </c>
    </row>
    <row r="35" spans="1:9" x14ac:dyDescent="0.35">
      <c r="A35" s="65"/>
      <c r="B35" s="66"/>
      <c r="C35" s="10" t="s">
        <v>51</v>
      </c>
      <c r="D35" s="11">
        <v>1</v>
      </c>
      <c r="E35" s="16" t="s">
        <v>15</v>
      </c>
      <c r="F35" s="21" t="s">
        <v>15</v>
      </c>
    </row>
    <row r="36" spans="1:9" ht="70" x14ac:dyDescent="0.35">
      <c r="A36" s="17">
        <v>10</v>
      </c>
      <c r="B36" s="14" t="s">
        <v>52</v>
      </c>
      <c r="C36" s="14" t="s">
        <v>53</v>
      </c>
      <c r="D36" s="11" t="s">
        <v>54</v>
      </c>
      <c r="E36" s="16" t="s">
        <v>15</v>
      </c>
      <c r="F36" s="21" t="s">
        <v>15</v>
      </c>
    </row>
    <row r="37" spans="1:9" ht="52.5" x14ac:dyDescent="0.35">
      <c r="A37" s="17">
        <v>11</v>
      </c>
      <c r="B37" s="18" t="s">
        <v>55</v>
      </c>
      <c r="C37" s="18" t="s">
        <v>98</v>
      </c>
      <c r="D37" s="22">
        <v>0.4</v>
      </c>
      <c r="E37" s="11" t="s">
        <v>56</v>
      </c>
      <c r="F37" s="23">
        <v>0.33963897506500029</v>
      </c>
    </row>
    <row r="38" spans="1:9" ht="35" x14ac:dyDescent="0.35">
      <c r="A38" s="17">
        <v>12</v>
      </c>
      <c r="B38" s="24" t="s">
        <v>57</v>
      </c>
      <c r="C38" s="24" t="s">
        <v>97</v>
      </c>
      <c r="D38" s="25" t="s">
        <v>58</v>
      </c>
      <c r="E38" s="11" t="s">
        <v>59</v>
      </c>
      <c r="F38" s="26" t="s">
        <v>104</v>
      </c>
      <c r="G38" s="39">
        <f>E44+E49</f>
        <v>94610871</v>
      </c>
    </row>
    <row r="39" spans="1:9" ht="52.5" x14ac:dyDescent="0.35">
      <c r="A39" s="17">
        <v>13</v>
      </c>
      <c r="B39" s="18" t="s">
        <v>60</v>
      </c>
      <c r="C39" s="24" t="s">
        <v>95</v>
      </c>
      <c r="D39" s="27" t="s">
        <v>61</v>
      </c>
      <c r="E39" s="16" t="s">
        <v>62</v>
      </c>
      <c r="F39" s="21" t="s">
        <v>62</v>
      </c>
    </row>
    <row r="40" spans="1:9" ht="52.5" x14ac:dyDescent="0.35">
      <c r="A40" s="17">
        <v>14</v>
      </c>
      <c r="B40" s="18" t="s">
        <v>63</v>
      </c>
      <c r="C40" s="18" t="s">
        <v>64</v>
      </c>
      <c r="D40" s="27">
        <v>70</v>
      </c>
      <c r="E40" s="11" t="s">
        <v>37</v>
      </c>
      <c r="F40" s="28" t="s">
        <v>37</v>
      </c>
    </row>
    <row r="41" spans="1:9" ht="70.5" thickBot="1" x14ac:dyDescent="0.4">
      <c r="A41" s="29">
        <v>15</v>
      </c>
      <c r="B41" s="30" t="s">
        <v>65</v>
      </c>
      <c r="C41" s="31" t="s">
        <v>96</v>
      </c>
      <c r="D41" s="32">
        <v>0.35</v>
      </c>
      <c r="E41" s="33">
        <v>0.35</v>
      </c>
      <c r="F41" s="61" t="s">
        <v>15</v>
      </c>
      <c r="G41" s="2" t="s">
        <v>99</v>
      </c>
    </row>
    <row r="42" spans="1:9" ht="18" thickTop="1" x14ac:dyDescent="0.35"/>
    <row r="43" spans="1:9" ht="18" x14ac:dyDescent="0.35">
      <c r="B43" s="53" t="s">
        <v>66</v>
      </c>
      <c r="D43" s="53" t="s">
        <v>67</v>
      </c>
      <c r="E43" s="34" t="s">
        <v>68</v>
      </c>
      <c r="H43" s="34" t="s">
        <v>69</v>
      </c>
      <c r="I43" s="34" t="s">
        <v>70</v>
      </c>
    </row>
    <row r="44" spans="1:9" ht="18" x14ac:dyDescent="0.35">
      <c r="A44" s="35">
        <v>1</v>
      </c>
      <c r="B44" s="2" t="s">
        <v>71</v>
      </c>
      <c r="D44" s="38">
        <v>1225849000</v>
      </c>
      <c r="E44" s="39">
        <v>22010400</v>
      </c>
      <c r="H44" s="36">
        <f>D44/D52</f>
        <v>0.22806599100460934</v>
      </c>
      <c r="I44" s="37">
        <f t="shared" ref="I44:I52" si="0">E44/D44</f>
        <v>1.7955229396116486E-2</v>
      </c>
    </row>
    <row r="45" spans="1:9" ht="18" x14ac:dyDescent="0.35">
      <c r="A45" s="35">
        <v>2</v>
      </c>
      <c r="B45" s="2" t="s">
        <v>72</v>
      </c>
      <c r="D45" s="38">
        <v>1501275000</v>
      </c>
      <c r="E45" s="39">
        <v>0</v>
      </c>
      <c r="H45" s="36">
        <f>D45/D52</f>
        <v>0.27930827585244583</v>
      </c>
      <c r="I45" s="37">
        <f t="shared" si="0"/>
        <v>0</v>
      </c>
    </row>
    <row r="46" spans="1:9" ht="18" x14ac:dyDescent="0.35">
      <c r="A46" s="35">
        <v>3</v>
      </c>
      <c r="B46" s="2" t="s">
        <v>73</v>
      </c>
      <c r="D46" s="38">
        <v>569300000</v>
      </c>
      <c r="E46" s="39">
        <v>0</v>
      </c>
      <c r="H46" s="36">
        <f>D46/D52</f>
        <v>0.10591677170591492</v>
      </c>
      <c r="I46" s="37">
        <f t="shared" si="0"/>
        <v>0</v>
      </c>
    </row>
    <row r="47" spans="1:9" ht="18" x14ac:dyDescent="0.35">
      <c r="A47" s="35">
        <v>4</v>
      </c>
      <c r="B47" s="2" t="s">
        <v>74</v>
      </c>
      <c r="D47" s="38">
        <v>223000000</v>
      </c>
      <c r="E47" s="39">
        <v>0</v>
      </c>
      <c r="H47" s="36">
        <f>D47/D52</f>
        <v>4.1488565063093313E-2</v>
      </c>
      <c r="I47" s="37">
        <f t="shared" si="0"/>
        <v>0</v>
      </c>
    </row>
    <row r="48" spans="1:9" ht="18" x14ac:dyDescent="0.35">
      <c r="A48" s="35">
        <v>5</v>
      </c>
      <c r="B48" s="2" t="s">
        <v>75</v>
      </c>
      <c r="D48" s="38">
        <v>30000000</v>
      </c>
      <c r="E48" s="39">
        <v>0</v>
      </c>
      <c r="H48" s="36">
        <f>D48/D52</f>
        <v>5.5814213089363206E-3</v>
      </c>
      <c r="I48" s="37">
        <f t="shared" si="0"/>
        <v>0</v>
      </c>
    </row>
    <row r="49" spans="1:11" ht="18" x14ac:dyDescent="0.35">
      <c r="A49" s="35">
        <v>6</v>
      </c>
      <c r="B49" s="40" t="s">
        <v>76</v>
      </c>
      <c r="D49" s="51">
        <v>1152489000</v>
      </c>
      <c r="E49" s="39">
        <v>72600471</v>
      </c>
      <c r="H49" s="36">
        <f>D49/D52</f>
        <v>0.21441755543049038</v>
      </c>
      <c r="I49" s="37">
        <f t="shared" si="0"/>
        <v>6.2994502333644828E-2</v>
      </c>
    </row>
    <row r="50" spans="1:11" ht="18" x14ac:dyDescent="0.35">
      <c r="A50" s="35">
        <v>7</v>
      </c>
      <c r="B50" s="2" t="s">
        <v>91</v>
      </c>
      <c r="D50" s="38">
        <v>517062000</v>
      </c>
      <c r="E50" s="39">
        <f>38899520+38899520+3081600</f>
        <v>80880640</v>
      </c>
      <c r="H50" s="36">
        <f>D50/D52</f>
        <v>9.6198028828041057E-2</v>
      </c>
      <c r="I50" s="37">
        <f>E50/D50</f>
        <v>0.15642348499793063</v>
      </c>
    </row>
    <row r="51" spans="1:11" ht="20.5" x14ac:dyDescent="0.35">
      <c r="A51" s="35">
        <v>8</v>
      </c>
      <c r="B51" s="2" t="s">
        <v>92</v>
      </c>
      <c r="D51" s="62">
        <v>156000000</v>
      </c>
      <c r="E51" s="63">
        <v>24000000</v>
      </c>
      <c r="H51" s="36">
        <f>D51/D52</f>
        <v>2.9023390806468867E-2</v>
      </c>
      <c r="I51" s="37">
        <f>E51/D51</f>
        <v>0.15384615384615385</v>
      </c>
    </row>
    <row r="52" spans="1:11" ht="18" x14ac:dyDescent="0.35">
      <c r="C52" s="41" t="s">
        <v>77</v>
      </c>
      <c r="D52" s="42">
        <f>SUM(D44:D51)</f>
        <v>5374975000</v>
      </c>
      <c r="E52" s="43">
        <f>SUM(E44:E51)</f>
        <v>199491511</v>
      </c>
      <c r="H52" s="36">
        <f>SUM(H44:H49)</f>
        <v>0.87477858036549005</v>
      </c>
      <c r="I52" s="37">
        <f t="shared" si="0"/>
        <v>3.7114872348243483E-2</v>
      </c>
    </row>
    <row r="53" spans="1:11" ht="18" x14ac:dyDescent="0.35">
      <c r="C53" s="54"/>
      <c r="F53" s="44"/>
    </row>
    <row r="54" spans="1:11" x14ac:dyDescent="0.35">
      <c r="E54" s="2" t="s">
        <v>101</v>
      </c>
    </row>
    <row r="55" spans="1:11" x14ac:dyDescent="0.35">
      <c r="B55" s="2" t="s">
        <v>78</v>
      </c>
      <c r="E55" s="45" t="s">
        <v>79</v>
      </c>
      <c r="G55" s="46">
        <f>153*500000</f>
        <v>76500000</v>
      </c>
      <c r="H55" s="46">
        <f>36*500000</f>
        <v>18000000</v>
      </c>
    </row>
    <row r="56" spans="1:11" x14ac:dyDescent="0.35">
      <c r="B56" s="2" t="s">
        <v>80</v>
      </c>
      <c r="E56" s="45" t="s">
        <v>81</v>
      </c>
    </row>
    <row r="57" spans="1:11" x14ac:dyDescent="0.35">
      <c r="E57" s="4"/>
    </row>
    <row r="58" spans="1:11" x14ac:dyDescent="0.35">
      <c r="E58" s="4"/>
      <c r="G58" s="47">
        <f>105*400000</f>
        <v>42000000</v>
      </c>
    </row>
    <row r="59" spans="1:11" x14ac:dyDescent="0.35">
      <c r="E59" s="4"/>
    </row>
    <row r="60" spans="1:11" x14ac:dyDescent="0.35">
      <c r="E60" s="4"/>
      <c r="J60" s="48">
        <f>I64/I65</f>
        <v>0.37931034482758619</v>
      </c>
    </row>
    <row r="61" spans="1:11" x14ac:dyDescent="0.35">
      <c r="E61" s="4"/>
    </row>
    <row r="62" spans="1:11" x14ac:dyDescent="0.35">
      <c r="B62" s="2" t="s">
        <v>82</v>
      </c>
      <c r="E62" s="2" t="s">
        <v>83</v>
      </c>
      <c r="I62" s="39">
        <f>D49+D48+D47</f>
        <v>1405489000</v>
      </c>
      <c r="K62" s="39">
        <f>E47+E48+E49</f>
        <v>72600471</v>
      </c>
    </row>
    <row r="63" spans="1:11" ht="18" x14ac:dyDescent="0.35">
      <c r="B63" s="2" t="s">
        <v>84</v>
      </c>
      <c r="E63" s="49" t="s">
        <v>85</v>
      </c>
      <c r="I63" s="50">
        <f>I62/D52</f>
        <v>0.26148754180251998</v>
      </c>
      <c r="K63" s="37">
        <f>K62/D52</f>
        <v>1.3507127195940447E-2</v>
      </c>
    </row>
    <row r="64" spans="1:11" x14ac:dyDescent="0.35">
      <c r="I64" s="3">
        <v>11</v>
      </c>
    </row>
    <row r="65" spans="9:9" x14ac:dyDescent="0.35">
      <c r="I65" s="3">
        <v>29</v>
      </c>
    </row>
  </sheetData>
  <mergeCells count="19">
    <mergeCell ref="A25:A30"/>
    <mergeCell ref="B25:B30"/>
    <mergeCell ref="A31:A32"/>
    <mergeCell ref="B31:B32"/>
    <mergeCell ref="A33:A35"/>
    <mergeCell ref="B33:B35"/>
    <mergeCell ref="A14:A16"/>
    <mergeCell ref="B14:B16"/>
    <mergeCell ref="A17:A19"/>
    <mergeCell ref="B17:B19"/>
    <mergeCell ref="A20:A23"/>
    <mergeCell ref="B20:B23"/>
    <mergeCell ref="A10:A13"/>
    <mergeCell ref="B10:B13"/>
    <mergeCell ref="A2:F2"/>
    <mergeCell ref="A3:F3"/>
    <mergeCell ref="A4:F4"/>
    <mergeCell ref="A7:A9"/>
    <mergeCell ref="B7:B9"/>
  </mergeCells>
  <printOptions horizontalCentered="1"/>
  <pageMargins left="0.20866141699999999" right="0.20866141699999999" top="0.59055118110236204" bottom="0.74803149606299202" header="0.31496062992126" footer="0.31496062992126"/>
  <pageSetup paperSize="9" scale="65" orientation="portrait" copies="2" r:id="rId1"/>
  <rowBreaks count="1" manualBreakCount="1">
    <brk id="3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02CB4-794A-45E9-BFD8-E81B9C77FA9F}">
  <dimension ref="A1:K65"/>
  <sheetViews>
    <sheetView view="pageBreakPreview" zoomScale="70" zoomScaleSheetLayoutView="70" workbookViewId="0">
      <selection activeCell="C8" sqref="C8"/>
    </sheetView>
  </sheetViews>
  <sheetFormatPr defaultColWidth="8.81640625" defaultRowHeight="17.5" x14ac:dyDescent="0.35"/>
  <cols>
    <col min="1" max="1" width="4.6328125" style="2" customWidth="1"/>
    <col min="2" max="2" width="27" style="2" customWidth="1"/>
    <col min="3" max="3" width="50.1796875" style="3" customWidth="1"/>
    <col min="4" max="4" width="24.36328125" style="4" customWidth="1"/>
    <col min="5" max="5" width="24.26953125" style="5" customWidth="1"/>
    <col min="6" max="6" width="22.453125" style="2" customWidth="1"/>
    <col min="7" max="7" width="21" style="2" customWidth="1"/>
    <col min="8" max="8" width="22.26953125" style="2" customWidth="1"/>
    <col min="9" max="9" width="23.54296875" style="2" customWidth="1"/>
    <col min="10" max="10" width="10.26953125" style="2" customWidth="1"/>
    <col min="11" max="11" width="24.7265625" style="2" customWidth="1"/>
    <col min="12" max="16384" width="8.81640625" style="2"/>
  </cols>
  <sheetData>
    <row r="1" spans="1:8" s="1" customFormat="1" ht="18" x14ac:dyDescent="0.35">
      <c r="B1" s="2"/>
      <c r="C1" s="3"/>
      <c r="D1" s="4"/>
      <c r="E1" s="5"/>
    </row>
    <row r="2" spans="1:8" s="1" customFormat="1" ht="18" x14ac:dyDescent="0.35">
      <c r="A2" s="68" t="s">
        <v>0</v>
      </c>
      <c r="B2" s="68"/>
      <c r="C2" s="68"/>
      <c r="D2" s="68"/>
      <c r="E2" s="68"/>
      <c r="F2" s="68"/>
    </row>
    <row r="3" spans="1:8" ht="15.75" customHeight="1" x14ac:dyDescent="0.35">
      <c r="A3" s="68" t="s">
        <v>1</v>
      </c>
      <c r="B3" s="68"/>
      <c r="C3" s="68"/>
      <c r="D3" s="68"/>
      <c r="E3" s="68"/>
      <c r="F3" s="68"/>
    </row>
    <row r="4" spans="1:8" ht="15" customHeight="1" x14ac:dyDescent="0.35">
      <c r="A4" s="69" t="s">
        <v>86</v>
      </c>
      <c r="B4" s="69"/>
      <c r="C4" s="69"/>
      <c r="D4" s="69"/>
      <c r="E4" s="69"/>
      <c r="F4" s="69"/>
    </row>
    <row r="5" spans="1:8" s="4" customFormat="1" ht="18" thickBot="1" x14ac:dyDescent="0.4">
      <c r="B5" s="2"/>
      <c r="C5" s="3"/>
      <c r="E5" s="5"/>
    </row>
    <row r="6" spans="1:8" ht="54.5" thickTop="1" x14ac:dyDescent="0.35">
      <c r="A6" s="6" t="s">
        <v>2</v>
      </c>
      <c r="B6" s="7" t="s">
        <v>3</v>
      </c>
      <c r="C6" s="8" t="s">
        <v>4</v>
      </c>
      <c r="D6" s="8" t="s">
        <v>87</v>
      </c>
      <c r="E6" s="8" t="s">
        <v>88</v>
      </c>
      <c r="F6" s="9" t="s">
        <v>102</v>
      </c>
    </row>
    <row r="7" spans="1:8" ht="35" x14ac:dyDescent="0.35">
      <c r="A7" s="67">
        <v>1</v>
      </c>
      <c r="B7" s="66" t="s">
        <v>5</v>
      </c>
      <c r="C7" s="10" t="s">
        <v>6</v>
      </c>
      <c r="D7" s="11" t="s">
        <v>7</v>
      </c>
      <c r="E7" s="11" t="s">
        <v>8</v>
      </c>
      <c r="F7" s="23">
        <f>68/G14</f>
        <v>7.0103092783505155E-2</v>
      </c>
    </row>
    <row r="8" spans="1:8" ht="88" x14ac:dyDescent="0.35">
      <c r="A8" s="64"/>
      <c r="B8" s="66"/>
      <c r="C8" s="10" t="s">
        <v>9</v>
      </c>
      <c r="D8" s="12">
        <v>0.4</v>
      </c>
      <c r="E8" s="12">
        <v>0.25</v>
      </c>
      <c r="F8" s="59">
        <f>H8/F14</f>
        <v>0.23725055432372505</v>
      </c>
      <c r="H8" s="2">
        <v>214</v>
      </c>
    </row>
    <row r="9" spans="1:8" ht="52.5" x14ac:dyDescent="0.35">
      <c r="A9" s="65"/>
      <c r="B9" s="66"/>
      <c r="C9" s="10" t="s">
        <v>10</v>
      </c>
      <c r="D9" s="11">
        <v>125</v>
      </c>
      <c r="E9" s="11">
        <v>5</v>
      </c>
      <c r="F9" s="21">
        <v>1</v>
      </c>
    </row>
    <row r="10" spans="1:8" ht="52.5" x14ac:dyDescent="0.35">
      <c r="A10" s="67">
        <v>2</v>
      </c>
      <c r="B10" s="66" t="s">
        <v>11</v>
      </c>
      <c r="C10" s="10" t="s">
        <v>12</v>
      </c>
      <c r="D10" s="11">
        <v>37</v>
      </c>
      <c r="E10" s="11">
        <v>2</v>
      </c>
      <c r="F10" s="21">
        <v>0</v>
      </c>
    </row>
    <row r="11" spans="1:8" ht="35" x14ac:dyDescent="0.35">
      <c r="A11" s="64"/>
      <c r="B11" s="66"/>
      <c r="C11" s="13" t="s">
        <v>13</v>
      </c>
      <c r="D11" s="12">
        <v>0.17</v>
      </c>
      <c r="E11" s="11" t="s">
        <v>14</v>
      </c>
      <c r="F11" s="21" t="s">
        <v>15</v>
      </c>
    </row>
    <row r="12" spans="1:8" x14ac:dyDescent="0.35">
      <c r="A12" s="64"/>
      <c r="B12" s="66"/>
      <c r="C12" s="10" t="s">
        <v>16</v>
      </c>
      <c r="D12" s="11">
        <v>120</v>
      </c>
      <c r="E12" s="11">
        <v>5</v>
      </c>
      <c r="F12" s="28">
        <v>0</v>
      </c>
    </row>
    <row r="13" spans="1:8" ht="35" x14ac:dyDescent="0.35">
      <c r="A13" s="65"/>
      <c r="B13" s="66"/>
      <c r="C13" s="10" t="s">
        <v>17</v>
      </c>
      <c r="D13" s="12">
        <v>0.2</v>
      </c>
      <c r="E13" s="12">
        <v>0.2</v>
      </c>
      <c r="F13" s="60">
        <v>0</v>
      </c>
    </row>
    <row r="14" spans="1:8" ht="35" x14ac:dyDescent="0.35">
      <c r="A14" s="67">
        <v>3</v>
      </c>
      <c r="B14" s="66" t="s">
        <v>18</v>
      </c>
      <c r="C14" s="14" t="s">
        <v>19</v>
      </c>
      <c r="D14" s="15" t="s">
        <v>20</v>
      </c>
      <c r="E14" s="11">
        <v>1087</v>
      </c>
      <c r="F14" s="28">
        <v>902</v>
      </c>
      <c r="G14" s="2">
        <v>970</v>
      </c>
    </row>
    <row r="15" spans="1:8" x14ac:dyDescent="0.35">
      <c r="A15" s="64"/>
      <c r="B15" s="66"/>
      <c r="C15" s="10" t="s">
        <v>21</v>
      </c>
      <c r="D15" s="11">
        <v>150</v>
      </c>
      <c r="E15" s="16" t="s">
        <v>15</v>
      </c>
      <c r="F15" s="21" t="s">
        <v>15</v>
      </c>
    </row>
    <row r="16" spans="1:8" x14ac:dyDescent="0.35">
      <c r="A16" s="65"/>
      <c r="B16" s="66"/>
      <c r="C16" s="10" t="s">
        <v>22</v>
      </c>
      <c r="D16" s="11">
        <v>3.9390000000000001</v>
      </c>
      <c r="E16" s="16" t="s">
        <v>15</v>
      </c>
      <c r="F16" s="21" t="s">
        <v>15</v>
      </c>
    </row>
    <row r="17" spans="1:6" ht="35" x14ac:dyDescent="0.35">
      <c r="A17" s="67">
        <v>4</v>
      </c>
      <c r="B17" s="66" t="s">
        <v>23</v>
      </c>
      <c r="C17" s="10" t="s">
        <v>24</v>
      </c>
      <c r="D17" s="11">
        <v>5</v>
      </c>
      <c r="E17" s="11">
        <v>1</v>
      </c>
      <c r="F17" s="28">
        <v>0</v>
      </c>
    </row>
    <row r="18" spans="1:6" ht="106" x14ac:dyDescent="0.35">
      <c r="A18" s="64"/>
      <c r="B18" s="66"/>
      <c r="C18" s="10" t="s">
        <v>25</v>
      </c>
      <c r="D18" s="11">
        <v>300</v>
      </c>
      <c r="E18" s="11">
        <v>8</v>
      </c>
      <c r="F18" s="28">
        <v>0</v>
      </c>
    </row>
    <row r="19" spans="1:6" ht="35" x14ac:dyDescent="0.35">
      <c r="A19" s="65"/>
      <c r="B19" s="66"/>
      <c r="C19" s="10" t="s">
        <v>26</v>
      </c>
      <c r="D19" s="11">
        <v>350</v>
      </c>
      <c r="E19" s="11">
        <v>20</v>
      </c>
      <c r="F19" s="21">
        <v>12</v>
      </c>
    </row>
    <row r="20" spans="1:6" x14ac:dyDescent="0.35">
      <c r="A20" s="67">
        <v>5</v>
      </c>
      <c r="B20" s="66" t="s">
        <v>27</v>
      </c>
      <c r="C20" s="10" t="s">
        <v>28</v>
      </c>
      <c r="D20" s="11">
        <v>50</v>
      </c>
      <c r="E20" s="11">
        <v>1</v>
      </c>
      <c r="F20" s="21" t="s">
        <v>15</v>
      </c>
    </row>
    <row r="21" spans="1:6" x14ac:dyDescent="0.35">
      <c r="A21" s="64"/>
      <c r="B21" s="66"/>
      <c r="C21" s="10" t="s">
        <v>29</v>
      </c>
      <c r="D21" s="11">
        <v>100</v>
      </c>
      <c r="E21" s="11">
        <v>5</v>
      </c>
      <c r="F21" s="21">
        <v>2</v>
      </c>
    </row>
    <row r="22" spans="1:6" x14ac:dyDescent="0.35">
      <c r="A22" s="64"/>
      <c r="B22" s="66"/>
      <c r="C22" s="10" t="s">
        <v>30</v>
      </c>
      <c r="D22" s="11">
        <v>5</v>
      </c>
      <c r="E22" s="16" t="s">
        <v>15</v>
      </c>
      <c r="F22" s="21" t="s">
        <v>15</v>
      </c>
    </row>
    <row r="23" spans="1:6" x14ac:dyDescent="0.35">
      <c r="A23" s="65"/>
      <c r="B23" s="66"/>
      <c r="C23" s="10" t="s">
        <v>31</v>
      </c>
      <c r="D23" s="11">
        <v>5</v>
      </c>
      <c r="E23" s="16" t="s">
        <v>15</v>
      </c>
      <c r="F23" s="21" t="s">
        <v>15</v>
      </c>
    </row>
    <row r="24" spans="1:6" ht="168" customHeight="1" x14ac:dyDescent="0.35">
      <c r="A24" s="17">
        <v>6</v>
      </c>
      <c r="B24" s="14" t="s">
        <v>32</v>
      </c>
      <c r="C24" s="18" t="s">
        <v>33</v>
      </c>
      <c r="D24" s="11">
        <v>5</v>
      </c>
      <c r="E24" s="16" t="s">
        <v>15</v>
      </c>
      <c r="F24" s="21" t="s">
        <v>15</v>
      </c>
    </row>
    <row r="25" spans="1:6" x14ac:dyDescent="0.35">
      <c r="A25" s="64">
        <v>7</v>
      </c>
      <c r="B25" s="66" t="s">
        <v>34</v>
      </c>
      <c r="C25" s="10" t="s">
        <v>35</v>
      </c>
      <c r="D25" s="11" t="s">
        <v>36</v>
      </c>
      <c r="E25" s="16" t="s">
        <v>37</v>
      </c>
      <c r="F25" s="21" t="s">
        <v>37</v>
      </c>
    </row>
    <row r="26" spans="1:6" x14ac:dyDescent="0.35">
      <c r="A26" s="64"/>
      <c r="B26" s="66"/>
      <c r="C26" s="10" t="s">
        <v>38</v>
      </c>
      <c r="D26" s="12">
        <v>0.79</v>
      </c>
      <c r="E26" s="12">
        <v>1</v>
      </c>
      <c r="F26" s="59">
        <v>1</v>
      </c>
    </row>
    <row r="27" spans="1:6" ht="35" x14ac:dyDescent="0.35">
      <c r="A27" s="64"/>
      <c r="B27" s="66"/>
      <c r="C27" s="10" t="s">
        <v>39</v>
      </c>
      <c r="D27" s="19">
        <v>3.95</v>
      </c>
      <c r="E27" s="16" t="s">
        <v>37</v>
      </c>
      <c r="F27" s="21" t="s">
        <v>37</v>
      </c>
    </row>
    <row r="28" spans="1:6" ht="35" x14ac:dyDescent="0.35">
      <c r="A28" s="64"/>
      <c r="B28" s="66"/>
      <c r="C28" s="10" t="s">
        <v>93</v>
      </c>
      <c r="D28" s="11">
        <v>10</v>
      </c>
      <c r="E28" s="11" t="s">
        <v>37</v>
      </c>
      <c r="F28" s="21" t="s">
        <v>37</v>
      </c>
    </row>
    <row r="29" spans="1:6" x14ac:dyDescent="0.35">
      <c r="A29" s="64"/>
      <c r="B29" s="66"/>
      <c r="C29" s="10" t="s">
        <v>40</v>
      </c>
      <c r="D29" s="11" t="s">
        <v>41</v>
      </c>
      <c r="E29" s="11" t="s">
        <v>37</v>
      </c>
      <c r="F29" s="21" t="s">
        <v>37</v>
      </c>
    </row>
    <row r="30" spans="1:6" ht="35" x14ac:dyDescent="0.35">
      <c r="A30" s="65"/>
      <c r="B30" s="66"/>
      <c r="C30" s="13" t="s">
        <v>42</v>
      </c>
      <c r="D30" s="11" t="s">
        <v>43</v>
      </c>
      <c r="E30" s="11" t="s">
        <v>37</v>
      </c>
      <c r="F30" s="21" t="s">
        <v>37</v>
      </c>
    </row>
    <row r="31" spans="1:6" ht="35" x14ac:dyDescent="0.35">
      <c r="A31" s="67">
        <v>8</v>
      </c>
      <c r="B31" s="66" t="s">
        <v>44</v>
      </c>
      <c r="C31" s="10" t="s">
        <v>94</v>
      </c>
      <c r="D31" s="11" t="s">
        <v>45</v>
      </c>
      <c r="E31" s="11" t="s">
        <v>46</v>
      </c>
      <c r="F31" s="23">
        <v>0.37931034482758619</v>
      </c>
    </row>
    <row r="32" spans="1:6" ht="35" x14ac:dyDescent="0.35">
      <c r="A32" s="65"/>
      <c r="B32" s="66"/>
      <c r="C32" s="10" t="s">
        <v>47</v>
      </c>
      <c r="D32" s="12">
        <v>0.86</v>
      </c>
      <c r="E32" s="12">
        <v>0.9</v>
      </c>
      <c r="F32" s="59">
        <v>0.8</v>
      </c>
    </row>
    <row r="33" spans="1:9" ht="52.5" x14ac:dyDescent="0.35">
      <c r="A33" s="64">
        <v>9</v>
      </c>
      <c r="B33" s="66" t="s">
        <v>48</v>
      </c>
      <c r="C33" s="10" t="s">
        <v>49</v>
      </c>
      <c r="D33" s="20">
        <v>40</v>
      </c>
      <c r="E33" s="20">
        <v>1</v>
      </c>
      <c r="F33" s="58">
        <v>1</v>
      </c>
    </row>
    <row r="34" spans="1:9" ht="35" x14ac:dyDescent="0.35">
      <c r="A34" s="64"/>
      <c r="B34" s="66"/>
      <c r="C34" s="13" t="s">
        <v>50</v>
      </c>
      <c r="D34" s="11">
        <v>40</v>
      </c>
      <c r="E34" s="16">
        <v>1</v>
      </c>
      <c r="F34" s="21">
        <v>1</v>
      </c>
    </row>
    <row r="35" spans="1:9" x14ac:dyDescent="0.35">
      <c r="A35" s="65"/>
      <c r="B35" s="66"/>
      <c r="C35" s="10" t="s">
        <v>51</v>
      </c>
      <c r="D35" s="11">
        <v>1</v>
      </c>
      <c r="E35" s="16" t="s">
        <v>15</v>
      </c>
      <c r="F35" s="21" t="s">
        <v>15</v>
      </c>
    </row>
    <row r="36" spans="1:9" ht="70" x14ac:dyDescent="0.35">
      <c r="A36" s="17">
        <v>10</v>
      </c>
      <c r="B36" s="14" t="s">
        <v>52</v>
      </c>
      <c r="C36" s="14" t="s">
        <v>53</v>
      </c>
      <c r="D36" s="11" t="s">
        <v>54</v>
      </c>
      <c r="E36" s="16" t="s">
        <v>15</v>
      </c>
      <c r="F36" s="21" t="s">
        <v>15</v>
      </c>
    </row>
    <row r="37" spans="1:9" ht="52.5" x14ac:dyDescent="0.35">
      <c r="A37" s="17">
        <v>11</v>
      </c>
      <c r="B37" s="18" t="s">
        <v>55</v>
      </c>
      <c r="C37" s="18" t="s">
        <v>98</v>
      </c>
      <c r="D37" s="22">
        <v>0.4</v>
      </c>
      <c r="E37" s="11" t="s">
        <v>56</v>
      </c>
      <c r="F37" s="23">
        <v>0.33963897506500029</v>
      </c>
    </row>
    <row r="38" spans="1:9" ht="35" x14ac:dyDescent="0.35">
      <c r="A38" s="17">
        <v>12</v>
      </c>
      <c r="B38" s="24" t="s">
        <v>57</v>
      </c>
      <c r="C38" s="24" t="s">
        <v>97</v>
      </c>
      <c r="D38" s="25" t="s">
        <v>58</v>
      </c>
      <c r="E38" s="11" t="s">
        <v>59</v>
      </c>
      <c r="F38" s="26" t="s">
        <v>105</v>
      </c>
      <c r="G38" s="39">
        <f>E44+E45+E46+E47+E48+E49</f>
        <v>295883581</v>
      </c>
    </row>
    <row r="39" spans="1:9" ht="52.5" x14ac:dyDescent="0.35">
      <c r="A39" s="17">
        <v>13</v>
      </c>
      <c r="B39" s="18" t="s">
        <v>60</v>
      </c>
      <c r="C39" s="24" t="s">
        <v>95</v>
      </c>
      <c r="D39" s="27" t="s">
        <v>61</v>
      </c>
      <c r="E39" s="16" t="s">
        <v>62</v>
      </c>
      <c r="F39" s="21" t="s">
        <v>62</v>
      </c>
    </row>
    <row r="40" spans="1:9" ht="52.5" x14ac:dyDescent="0.35">
      <c r="A40" s="17">
        <v>14</v>
      </c>
      <c r="B40" s="18" t="s">
        <v>63</v>
      </c>
      <c r="C40" s="18" t="s">
        <v>64</v>
      </c>
      <c r="D40" s="27">
        <v>70</v>
      </c>
      <c r="E40" s="11" t="s">
        <v>37</v>
      </c>
      <c r="F40" s="28" t="s">
        <v>37</v>
      </c>
    </row>
    <row r="41" spans="1:9" ht="70.5" thickBot="1" x14ac:dyDescent="0.4">
      <c r="A41" s="29">
        <v>15</v>
      </c>
      <c r="B41" s="30" t="s">
        <v>65</v>
      </c>
      <c r="C41" s="31" t="s">
        <v>96</v>
      </c>
      <c r="D41" s="32">
        <v>0.35</v>
      </c>
      <c r="E41" s="33">
        <v>0.35</v>
      </c>
      <c r="F41" s="61" t="s">
        <v>15</v>
      </c>
      <c r="G41" s="2" t="s">
        <v>99</v>
      </c>
    </row>
    <row r="42" spans="1:9" ht="18" thickTop="1" x14ac:dyDescent="0.35"/>
    <row r="43" spans="1:9" ht="18" x14ac:dyDescent="0.35">
      <c r="B43" s="53" t="s">
        <v>66</v>
      </c>
      <c r="D43" s="53" t="s">
        <v>67</v>
      </c>
      <c r="E43" s="34" t="s">
        <v>68</v>
      </c>
      <c r="H43" s="34" t="s">
        <v>69</v>
      </c>
      <c r="I43" s="34" t="s">
        <v>70</v>
      </c>
    </row>
    <row r="44" spans="1:9" ht="18" x14ac:dyDescent="0.35">
      <c r="A44" s="35">
        <v>1</v>
      </c>
      <c r="B44" s="2" t="s">
        <v>71</v>
      </c>
      <c r="D44" s="38">
        <v>1225849000</v>
      </c>
      <c r="E44" s="39">
        <v>43184400</v>
      </c>
      <c r="H44" s="36">
        <f>D44/D52</f>
        <v>0.22806599100460934</v>
      </c>
      <c r="I44" s="37">
        <f t="shared" ref="I44:I52" si="0">E44/D44</f>
        <v>3.5228156159526992E-2</v>
      </c>
    </row>
    <row r="45" spans="1:9" ht="18" x14ac:dyDescent="0.35">
      <c r="A45" s="35">
        <v>2</v>
      </c>
      <c r="B45" s="2" t="s">
        <v>72</v>
      </c>
      <c r="D45" s="38">
        <v>1501275000</v>
      </c>
      <c r="E45" s="39">
        <v>5031901</v>
      </c>
      <c r="H45" s="36">
        <f>D45/D52</f>
        <v>0.27930827585244583</v>
      </c>
      <c r="I45" s="37">
        <f t="shared" si="0"/>
        <v>3.3517516777405872E-3</v>
      </c>
    </row>
    <row r="46" spans="1:9" ht="18" x14ac:dyDescent="0.35">
      <c r="A46" s="35">
        <v>3</v>
      </c>
      <c r="B46" s="2" t="s">
        <v>73</v>
      </c>
      <c r="D46" s="38">
        <v>569300000</v>
      </c>
      <c r="E46" s="39">
        <v>16770000</v>
      </c>
      <c r="H46" s="36">
        <f>D46/D52</f>
        <v>0.10591677170591492</v>
      </c>
      <c r="I46" s="37">
        <f t="shared" si="0"/>
        <v>2.9457228174951694E-2</v>
      </c>
    </row>
    <row r="47" spans="1:9" ht="18" x14ac:dyDescent="0.35">
      <c r="A47" s="35">
        <v>4</v>
      </c>
      <c r="B47" s="2" t="s">
        <v>74</v>
      </c>
      <c r="D47" s="38">
        <v>223000000</v>
      </c>
      <c r="E47" s="39">
        <v>0</v>
      </c>
      <c r="H47" s="36">
        <f>D47/D52</f>
        <v>4.1488565063093313E-2</v>
      </c>
      <c r="I47" s="37">
        <f t="shared" si="0"/>
        <v>0</v>
      </c>
    </row>
    <row r="48" spans="1:9" ht="18" x14ac:dyDescent="0.35">
      <c r="A48" s="35">
        <v>5</v>
      </c>
      <c r="B48" s="2" t="s">
        <v>75</v>
      </c>
      <c r="D48" s="38">
        <v>30000000</v>
      </c>
      <c r="E48" s="39">
        <v>13970000</v>
      </c>
      <c r="H48" s="36">
        <f>D48/D52</f>
        <v>5.5814213089363206E-3</v>
      </c>
      <c r="I48" s="37">
        <f t="shared" si="0"/>
        <v>0.46566666666666667</v>
      </c>
    </row>
    <row r="49" spans="1:11" ht="18" x14ac:dyDescent="0.35">
      <c r="A49" s="35">
        <v>6</v>
      </c>
      <c r="B49" s="40" t="s">
        <v>76</v>
      </c>
      <c r="D49" s="51">
        <v>1152489000</v>
      </c>
      <c r="E49" s="39">
        <v>216927280</v>
      </c>
      <c r="H49" s="36">
        <f>D49/D52</f>
        <v>0.21441755543049038</v>
      </c>
      <c r="I49" s="37">
        <f t="shared" si="0"/>
        <v>0.18822503295042295</v>
      </c>
    </row>
    <row r="50" spans="1:11" ht="18" x14ac:dyDescent="0.35">
      <c r="A50" s="35">
        <v>7</v>
      </c>
      <c r="B50" s="2" t="s">
        <v>91</v>
      </c>
      <c r="D50" s="38">
        <v>517062000</v>
      </c>
      <c r="E50" s="39">
        <f>38899520+38899520+3081600+40440320</f>
        <v>121320960</v>
      </c>
      <c r="H50" s="36">
        <f>D50/D52</f>
        <v>9.6198028828041057E-2</v>
      </c>
      <c r="I50" s="37">
        <f>E50/D50</f>
        <v>0.23463522749689592</v>
      </c>
    </row>
    <row r="51" spans="1:11" ht="20.5" x14ac:dyDescent="0.35">
      <c r="A51" s="35">
        <v>8</v>
      </c>
      <c r="B51" s="2" t="s">
        <v>92</v>
      </c>
      <c r="D51" s="62">
        <v>156000000</v>
      </c>
      <c r="E51" s="63">
        <v>36000000</v>
      </c>
      <c r="H51" s="36">
        <f>D51/D52</f>
        <v>2.9023390806468867E-2</v>
      </c>
      <c r="I51" s="37">
        <f>E51/D51</f>
        <v>0.23076923076923078</v>
      </c>
    </row>
    <row r="52" spans="1:11" ht="18" x14ac:dyDescent="0.35">
      <c r="C52" s="41" t="s">
        <v>77</v>
      </c>
      <c r="D52" s="42">
        <f>SUM(D44:D51)</f>
        <v>5374975000</v>
      </c>
      <c r="E52" s="43">
        <f>SUM(E44:E51)</f>
        <v>453204541</v>
      </c>
      <c r="H52" s="36">
        <f>SUM(H44:H49)</f>
        <v>0.87477858036549005</v>
      </c>
      <c r="I52" s="37">
        <f t="shared" si="0"/>
        <v>8.4317516081470145E-2</v>
      </c>
    </row>
    <row r="53" spans="1:11" ht="18" x14ac:dyDescent="0.35">
      <c r="C53" s="54"/>
      <c r="F53" s="44"/>
    </row>
    <row r="54" spans="1:11" x14ac:dyDescent="0.35">
      <c r="E54" s="2" t="s">
        <v>103</v>
      </c>
    </row>
    <row r="55" spans="1:11" x14ac:dyDescent="0.35">
      <c r="B55" s="2" t="s">
        <v>78</v>
      </c>
      <c r="E55" s="45" t="s">
        <v>79</v>
      </c>
      <c r="G55" s="46">
        <f>153*500000</f>
        <v>76500000</v>
      </c>
      <c r="H55" s="46">
        <f>36*500000</f>
        <v>18000000</v>
      </c>
    </row>
    <row r="56" spans="1:11" x14ac:dyDescent="0.35">
      <c r="B56" s="2" t="s">
        <v>80</v>
      </c>
      <c r="E56" s="45" t="s">
        <v>81</v>
      </c>
    </row>
    <row r="57" spans="1:11" x14ac:dyDescent="0.35">
      <c r="E57" s="4"/>
    </row>
    <row r="58" spans="1:11" x14ac:dyDescent="0.35">
      <c r="E58" s="4"/>
      <c r="G58" s="47">
        <f>105*400000</f>
        <v>42000000</v>
      </c>
    </row>
    <row r="59" spans="1:11" x14ac:dyDescent="0.35">
      <c r="E59" s="4"/>
    </row>
    <row r="60" spans="1:11" x14ac:dyDescent="0.35">
      <c r="E60" s="4"/>
      <c r="J60" s="48">
        <f>I64/I65</f>
        <v>0.37931034482758619</v>
      </c>
    </row>
    <row r="61" spans="1:11" x14ac:dyDescent="0.35">
      <c r="E61" s="4"/>
    </row>
    <row r="62" spans="1:11" x14ac:dyDescent="0.35">
      <c r="B62" s="2" t="s">
        <v>82</v>
      </c>
      <c r="E62" s="2" t="s">
        <v>83</v>
      </c>
      <c r="I62" s="39">
        <f>D49+D48+D47</f>
        <v>1405489000</v>
      </c>
      <c r="K62" s="39">
        <f>E47+E48+E49</f>
        <v>230897280</v>
      </c>
    </row>
    <row r="63" spans="1:11" ht="18" x14ac:dyDescent="0.35">
      <c r="B63" s="2" t="s">
        <v>84</v>
      </c>
      <c r="E63" s="49" t="s">
        <v>85</v>
      </c>
      <c r="I63" s="50">
        <f>I62/D52</f>
        <v>0.26148754180251998</v>
      </c>
      <c r="K63" s="37">
        <f>K62/D52</f>
        <v>4.2957833292247873E-2</v>
      </c>
    </row>
    <row r="64" spans="1:11" x14ac:dyDescent="0.35">
      <c r="I64" s="3">
        <v>11</v>
      </c>
    </row>
    <row r="65" spans="9:9" x14ac:dyDescent="0.35">
      <c r="I65" s="3">
        <v>29</v>
      </c>
    </row>
  </sheetData>
  <mergeCells count="19">
    <mergeCell ref="A25:A30"/>
    <mergeCell ref="B25:B30"/>
    <mergeCell ref="A31:A32"/>
    <mergeCell ref="B31:B32"/>
    <mergeCell ref="A33:A35"/>
    <mergeCell ref="B33:B35"/>
    <mergeCell ref="A14:A16"/>
    <mergeCell ref="B14:B16"/>
    <mergeCell ref="A17:A19"/>
    <mergeCell ref="B17:B19"/>
    <mergeCell ref="A20:A23"/>
    <mergeCell ref="B20:B23"/>
    <mergeCell ref="A10:A13"/>
    <mergeCell ref="B10:B13"/>
    <mergeCell ref="A2:F2"/>
    <mergeCell ref="A3:F3"/>
    <mergeCell ref="A4:F4"/>
    <mergeCell ref="A7:A9"/>
    <mergeCell ref="B7:B9"/>
  </mergeCells>
  <printOptions horizontalCentered="1"/>
  <pageMargins left="0.20866141699999999" right="0.20866141699999999" top="0.59055118110236204" bottom="0.74803149606299202" header="0.31496062992126" footer="0.31496062992126"/>
  <pageSetup paperSize="9" scale="65" orientation="portrait" copies="2"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72287-2486-4AB5-A392-1A6F59BCD3DE}">
  <dimension ref="A1:K65"/>
  <sheetViews>
    <sheetView view="pageBreakPreview" topLeftCell="A40" zoomScale="70" zoomScaleSheetLayoutView="70" workbookViewId="0">
      <selection activeCell="I38" sqref="I38"/>
    </sheetView>
  </sheetViews>
  <sheetFormatPr defaultColWidth="8.81640625" defaultRowHeight="17.5" x14ac:dyDescent="0.35"/>
  <cols>
    <col min="1" max="1" width="4.6328125" style="2" customWidth="1"/>
    <col min="2" max="2" width="27" style="2" customWidth="1"/>
    <col min="3" max="3" width="50.1796875" style="3" customWidth="1"/>
    <col min="4" max="4" width="24.36328125" style="4" customWidth="1"/>
    <col min="5" max="5" width="24.26953125" style="5" customWidth="1"/>
    <col min="6" max="6" width="22.453125" style="2" customWidth="1"/>
    <col min="7" max="7" width="21" style="2" customWidth="1"/>
    <col min="8" max="8" width="22.26953125" style="2" customWidth="1"/>
    <col min="9" max="9" width="23.54296875" style="2" customWidth="1"/>
    <col min="10" max="10" width="10.26953125" style="2" customWidth="1"/>
    <col min="11" max="11" width="24.7265625" style="2" customWidth="1"/>
    <col min="12" max="16384" width="8.81640625" style="2"/>
  </cols>
  <sheetData>
    <row r="1" spans="1:8" s="1" customFormat="1" ht="18" x14ac:dyDescent="0.35">
      <c r="B1" s="2"/>
      <c r="C1" s="3"/>
      <c r="D1" s="4"/>
      <c r="E1" s="5"/>
    </row>
    <row r="2" spans="1:8" s="1" customFormat="1" ht="18" x14ac:dyDescent="0.35">
      <c r="A2" s="68" t="s">
        <v>0</v>
      </c>
      <c r="B2" s="68"/>
      <c r="C2" s="68"/>
      <c r="D2" s="68"/>
      <c r="E2" s="68"/>
      <c r="F2" s="68"/>
    </row>
    <row r="3" spans="1:8" ht="15.75" customHeight="1" x14ac:dyDescent="0.35">
      <c r="A3" s="68" t="s">
        <v>1</v>
      </c>
      <c r="B3" s="68"/>
      <c r="C3" s="68"/>
      <c r="D3" s="68"/>
      <c r="E3" s="68"/>
      <c r="F3" s="68"/>
    </row>
    <row r="4" spans="1:8" ht="15" customHeight="1" x14ac:dyDescent="0.35">
      <c r="A4" s="69" t="s">
        <v>86</v>
      </c>
      <c r="B4" s="69"/>
      <c r="C4" s="69"/>
      <c r="D4" s="69"/>
      <c r="E4" s="69"/>
      <c r="F4" s="69"/>
    </row>
    <row r="5" spans="1:8" s="4" customFormat="1" ht="18" thickBot="1" x14ac:dyDescent="0.4">
      <c r="B5" s="2"/>
      <c r="C5" s="3"/>
      <c r="E5" s="5"/>
    </row>
    <row r="6" spans="1:8" ht="54.5" thickTop="1" x14ac:dyDescent="0.35">
      <c r="A6" s="6" t="s">
        <v>2</v>
      </c>
      <c r="B6" s="7" t="s">
        <v>3</v>
      </c>
      <c r="C6" s="8" t="s">
        <v>4</v>
      </c>
      <c r="D6" s="8" t="s">
        <v>87</v>
      </c>
      <c r="E6" s="8" t="s">
        <v>88</v>
      </c>
      <c r="F6" s="9" t="s">
        <v>106</v>
      </c>
    </row>
    <row r="7" spans="1:8" ht="35" x14ac:dyDescent="0.35">
      <c r="A7" s="67">
        <v>1</v>
      </c>
      <c r="B7" s="66" t="s">
        <v>5</v>
      </c>
      <c r="C7" s="10" t="s">
        <v>6</v>
      </c>
      <c r="D7" s="11" t="s">
        <v>7</v>
      </c>
      <c r="E7" s="11" t="s">
        <v>8</v>
      </c>
      <c r="F7" s="23">
        <f>68/G14</f>
        <v>7.0103092783505155E-2</v>
      </c>
    </row>
    <row r="8" spans="1:8" ht="88" x14ac:dyDescent="0.35">
      <c r="A8" s="64"/>
      <c r="B8" s="66"/>
      <c r="C8" s="10" t="s">
        <v>9</v>
      </c>
      <c r="D8" s="12">
        <v>0.4</v>
      </c>
      <c r="E8" s="12">
        <v>0.25</v>
      </c>
      <c r="F8" s="59">
        <f>H8/F14</f>
        <v>0.23725055432372505</v>
      </c>
      <c r="H8" s="2">
        <v>214</v>
      </c>
    </row>
    <row r="9" spans="1:8" ht="52.5" x14ac:dyDescent="0.35">
      <c r="A9" s="65"/>
      <c r="B9" s="66"/>
      <c r="C9" s="10" t="s">
        <v>10</v>
      </c>
      <c r="D9" s="11">
        <v>125</v>
      </c>
      <c r="E9" s="11">
        <v>5</v>
      </c>
      <c r="F9" s="21">
        <v>1</v>
      </c>
    </row>
    <row r="10" spans="1:8" ht="52.5" x14ac:dyDescent="0.35">
      <c r="A10" s="67">
        <v>2</v>
      </c>
      <c r="B10" s="66" t="s">
        <v>11</v>
      </c>
      <c r="C10" s="10" t="s">
        <v>12</v>
      </c>
      <c r="D10" s="11">
        <v>37</v>
      </c>
      <c r="E10" s="11">
        <v>2</v>
      </c>
      <c r="F10" s="21">
        <v>0</v>
      </c>
    </row>
    <row r="11" spans="1:8" ht="35" x14ac:dyDescent="0.35">
      <c r="A11" s="64"/>
      <c r="B11" s="66"/>
      <c r="C11" s="13" t="s">
        <v>13</v>
      </c>
      <c r="D11" s="12">
        <v>0.17</v>
      </c>
      <c r="E11" s="11" t="s">
        <v>14</v>
      </c>
      <c r="F11" s="21" t="s">
        <v>15</v>
      </c>
    </row>
    <row r="12" spans="1:8" x14ac:dyDescent="0.35">
      <c r="A12" s="64"/>
      <c r="B12" s="66"/>
      <c r="C12" s="10" t="s">
        <v>16</v>
      </c>
      <c r="D12" s="11">
        <v>120</v>
      </c>
      <c r="E12" s="11">
        <v>5</v>
      </c>
      <c r="F12" s="28">
        <v>0</v>
      </c>
    </row>
    <row r="13" spans="1:8" ht="35" x14ac:dyDescent="0.35">
      <c r="A13" s="65"/>
      <c r="B13" s="66"/>
      <c r="C13" s="10" t="s">
        <v>17</v>
      </c>
      <c r="D13" s="12">
        <v>0.2</v>
      </c>
      <c r="E13" s="12">
        <v>0.2</v>
      </c>
      <c r="F13" s="60">
        <v>0</v>
      </c>
    </row>
    <row r="14" spans="1:8" ht="35" x14ac:dyDescent="0.35">
      <c r="A14" s="67">
        <v>3</v>
      </c>
      <c r="B14" s="66" t="s">
        <v>18</v>
      </c>
      <c r="C14" s="14" t="s">
        <v>19</v>
      </c>
      <c r="D14" s="15" t="s">
        <v>20</v>
      </c>
      <c r="E14" s="11">
        <v>1087</v>
      </c>
      <c r="F14" s="28">
        <v>902</v>
      </c>
      <c r="G14" s="2">
        <v>970</v>
      </c>
    </row>
    <row r="15" spans="1:8" x14ac:dyDescent="0.35">
      <c r="A15" s="64"/>
      <c r="B15" s="66"/>
      <c r="C15" s="10" t="s">
        <v>21</v>
      </c>
      <c r="D15" s="11">
        <v>150</v>
      </c>
      <c r="E15" s="16" t="s">
        <v>15</v>
      </c>
      <c r="F15" s="21" t="s">
        <v>15</v>
      </c>
    </row>
    <row r="16" spans="1:8" x14ac:dyDescent="0.35">
      <c r="A16" s="65"/>
      <c r="B16" s="66"/>
      <c r="C16" s="10" t="s">
        <v>22</v>
      </c>
      <c r="D16" s="11">
        <v>3.9390000000000001</v>
      </c>
      <c r="E16" s="16" t="s">
        <v>15</v>
      </c>
      <c r="F16" s="21" t="s">
        <v>15</v>
      </c>
    </row>
    <row r="17" spans="1:6" ht="35" x14ac:dyDescent="0.35">
      <c r="A17" s="67">
        <v>4</v>
      </c>
      <c r="B17" s="66" t="s">
        <v>23</v>
      </c>
      <c r="C17" s="10" t="s">
        <v>24</v>
      </c>
      <c r="D17" s="11">
        <v>5</v>
      </c>
      <c r="E17" s="11">
        <v>1</v>
      </c>
      <c r="F17" s="28">
        <v>0</v>
      </c>
    </row>
    <row r="18" spans="1:6" ht="106" x14ac:dyDescent="0.35">
      <c r="A18" s="64"/>
      <c r="B18" s="66"/>
      <c r="C18" s="10" t="s">
        <v>25</v>
      </c>
      <c r="D18" s="11">
        <v>300</v>
      </c>
      <c r="E18" s="11">
        <v>8</v>
      </c>
      <c r="F18" s="28">
        <v>0</v>
      </c>
    </row>
    <row r="19" spans="1:6" ht="35" x14ac:dyDescent="0.35">
      <c r="A19" s="65"/>
      <c r="B19" s="66"/>
      <c r="C19" s="10" t="s">
        <v>26</v>
      </c>
      <c r="D19" s="11">
        <v>350</v>
      </c>
      <c r="E19" s="11">
        <v>20</v>
      </c>
      <c r="F19" s="21">
        <v>12</v>
      </c>
    </row>
    <row r="20" spans="1:6" x14ac:dyDescent="0.35">
      <c r="A20" s="67">
        <v>5</v>
      </c>
      <c r="B20" s="66" t="s">
        <v>27</v>
      </c>
      <c r="C20" s="10" t="s">
        <v>28</v>
      </c>
      <c r="D20" s="11">
        <v>50</v>
      </c>
      <c r="E20" s="11">
        <v>1</v>
      </c>
      <c r="F20" s="21" t="s">
        <v>15</v>
      </c>
    </row>
    <row r="21" spans="1:6" x14ac:dyDescent="0.35">
      <c r="A21" s="64"/>
      <c r="B21" s="66"/>
      <c r="C21" s="10" t="s">
        <v>29</v>
      </c>
      <c r="D21" s="11">
        <v>100</v>
      </c>
      <c r="E21" s="11">
        <v>5</v>
      </c>
      <c r="F21" s="21">
        <v>2</v>
      </c>
    </row>
    <row r="22" spans="1:6" x14ac:dyDescent="0.35">
      <c r="A22" s="64"/>
      <c r="B22" s="66"/>
      <c r="C22" s="10" t="s">
        <v>30</v>
      </c>
      <c r="D22" s="11">
        <v>5</v>
      </c>
      <c r="E22" s="16" t="s">
        <v>15</v>
      </c>
      <c r="F22" s="21" t="s">
        <v>15</v>
      </c>
    </row>
    <row r="23" spans="1:6" x14ac:dyDescent="0.35">
      <c r="A23" s="65"/>
      <c r="B23" s="66"/>
      <c r="C23" s="10" t="s">
        <v>31</v>
      </c>
      <c r="D23" s="11">
        <v>5</v>
      </c>
      <c r="E23" s="16" t="s">
        <v>15</v>
      </c>
      <c r="F23" s="21" t="s">
        <v>15</v>
      </c>
    </row>
    <row r="24" spans="1:6" ht="168" customHeight="1" x14ac:dyDescent="0.35">
      <c r="A24" s="17">
        <v>6</v>
      </c>
      <c r="B24" s="14" t="s">
        <v>32</v>
      </c>
      <c r="C24" s="18" t="s">
        <v>33</v>
      </c>
      <c r="D24" s="11">
        <v>5</v>
      </c>
      <c r="E24" s="16" t="s">
        <v>15</v>
      </c>
      <c r="F24" s="21" t="s">
        <v>15</v>
      </c>
    </row>
    <row r="25" spans="1:6" x14ac:dyDescent="0.35">
      <c r="A25" s="64">
        <v>7</v>
      </c>
      <c r="B25" s="66" t="s">
        <v>34</v>
      </c>
      <c r="C25" s="10" t="s">
        <v>35</v>
      </c>
      <c r="D25" s="11" t="s">
        <v>36</v>
      </c>
      <c r="E25" s="16" t="s">
        <v>37</v>
      </c>
      <c r="F25" s="21" t="s">
        <v>37</v>
      </c>
    </row>
    <row r="26" spans="1:6" x14ac:dyDescent="0.35">
      <c r="A26" s="64"/>
      <c r="B26" s="66"/>
      <c r="C26" s="10" t="s">
        <v>38</v>
      </c>
      <c r="D26" s="12">
        <v>0.79</v>
      </c>
      <c r="E26" s="12">
        <v>1</v>
      </c>
      <c r="F26" s="59">
        <v>1</v>
      </c>
    </row>
    <row r="27" spans="1:6" ht="35" x14ac:dyDescent="0.35">
      <c r="A27" s="64"/>
      <c r="B27" s="66"/>
      <c r="C27" s="10" t="s">
        <v>39</v>
      </c>
      <c r="D27" s="19">
        <v>3.95</v>
      </c>
      <c r="E27" s="16" t="s">
        <v>37</v>
      </c>
      <c r="F27" s="21" t="s">
        <v>37</v>
      </c>
    </row>
    <row r="28" spans="1:6" ht="35" x14ac:dyDescent="0.35">
      <c r="A28" s="64"/>
      <c r="B28" s="66"/>
      <c r="C28" s="10" t="s">
        <v>93</v>
      </c>
      <c r="D28" s="11">
        <v>10</v>
      </c>
      <c r="E28" s="11" t="s">
        <v>37</v>
      </c>
      <c r="F28" s="21" t="s">
        <v>37</v>
      </c>
    </row>
    <row r="29" spans="1:6" x14ac:dyDescent="0.35">
      <c r="A29" s="64"/>
      <c r="B29" s="66"/>
      <c r="C29" s="10" t="s">
        <v>40</v>
      </c>
      <c r="D29" s="11" t="s">
        <v>41</v>
      </c>
      <c r="E29" s="11" t="s">
        <v>37</v>
      </c>
      <c r="F29" s="21" t="s">
        <v>37</v>
      </c>
    </row>
    <row r="30" spans="1:6" ht="35" x14ac:dyDescent="0.35">
      <c r="A30" s="65"/>
      <c r="B30" s="66"/>
      <c r="C30" s="13" t="s">
        <v>42</v>
      </c>
      <c r="D30" s="11" t="s">
        <v>43</v>
      </c>
      <c r="E30" s="11" t="s">
        <v>37</v>
      </c>
      <c r="F30" s="21" t="s">
        <v>37</v>
      </c>
    </row>
    <row r="31" spans="1:6" ht="35" x14ac:dyDescent="0.35">
      <c r="A31" s="67">
        <v>8</v>
      </c>
      <c r="B31" s="66" t="s">
        <v>44</v>
      </c>
      <c r="C31" s="10" t="s">
        <v>94</v>
      </c>
      <c r="D31" s="11" t="s">
        <v>45</v>
      </c>
      <c r="E31" s="11" t="s">
        <v>46</v>
      </c>
      <c r="F31" s="23">
        <v>0.37931034482758619</v>
      </c>
    </row>
    <row r="32" spans="1:6" ht="35" x14ac:dyDescent="0.35">
      <c r="A32" s="65"/>
      <c r="B32" s="66"/>
      <c r="C32" s="10" t="s">
        <v>47</v>
      </c>
      <c r="D32" s="12">
        <v>0.86</v>
      </c>
      <c r="E32" s="12">
        <v>0.9</v>
      </c>
      <c r="F32" s="59">
        <v>0.8</v>
      </c>
    </row>
    <row r="33" spans="1:9" ht="52.5" x14ac:dyDescent="0.35">
      <c r="A33" s="64">
        <v>9</v>
      </c>
      <c r="B33" s="66" t="s">
        <v>48</v>
      </c>
      <c r="C33" s="10" t="s">
        <v>49</v>
      </c>
      <c r="D33" s="20">
        <v>40</v>
      </c>
      <c r="E33" s="20">
        <v>1</v>
      </c>
      <c r="F33" s="58">
        <v>1</v>
      </c>
    </row>
    <row r="34" spans="1:9" ht="35" x14ac:dyDescent="0.35">
      <c r="A34" s="64"/>
      <c r="B34" s="66"/>
      <c r="C34" s="13" t="s">
        <v>50</v>
      </c>
      <c r="D34" s="11">
        <v>40</v>
      </c>
      <c r="E34" s="16">
        <v>1</v>
      </c>
      <c r="F34" s="21">
        <v>1</v>
      </c>
    </row>
    <row r="35" spans="1:9" x14ac:dyDescent="0.35">
      <c r="A35" s="65"/>
      <c r="B35" s="66"/>
      <c r="C35" s="10" t="s">
        <v>51</v>
      </c>
      <c r="D35" s="11">
        <v>1</v>
      </c>
      <c r="E35" s="16" t="s">
        <v>15</v>
      </c>
      <c r="F35" s="21" t="s">
        <v>15</v>
      </c>
    </row>
    <row r="36" spans="1:9" ht="70" x14ac:dyDescent="0.35">
      <c r="A36" s="17">
        <v>10</v>
      </c>
      <c r="B36" s="14" t="s">
        <v>52</v>
      </c>
      <c r="C36" s="14" t="s">
        <v>53</v>
      </c>
      <c r="D36" s="11" t="s">
        <v>54</v>
      </c>
      <c r="E36" s="16" t="s">
        <v>15</v>
      </c>
      <c r="F36" s="21" t="s">
        <v>15</v>
      </c>
    </row>
    <row r="37" spans="1:9" ht="52.5" x14ac:dyDescent="0.35">
      <c r="A37" s="17">
        <v>11</v>
      </c>
      <c r="B37" s="18" t="s">
        <v>55</v>
      </c>
      <c r="C37" s="18" t="s">
        <v>98</v>
      </c>
      <c r="D37" s="22">
        <v>0.4</v>
      </c>
      <c r="E37" s="11" t="s">
        <v>56</v>
      </c>
      <c r="F37" s="23">
        <v>0.33963897506500029</v>
      </c>
    </row>
    <row r="38" spans="1:9" ht="35" x14ac:dyDescent="0.35">
      <c r="A38" s="17">
        <v>12</v>
      </c>
      <c r="B38" s="24" t="s">
        <v>57</v>
      </c>
      <c r="C38" s="24" t="s">
        <v>97</v>
      </c>
      <c r="D38" s="25" t="s">
        <v>58</v>
      </c>
      <c r="E38" s="11" t="s">
        <v>59</v>
      </c>
      <c r="F38" s="26" t="s">
        <v>108</v>
      </c>
      <c r="G38" s="39">
        <f>E44+E45+E46+E47+E48+E49</f>
        <v>453045908</v>
      </c>
    </row>
    <row r="39" spans="1:9" ht="52.5" x14ac:dyDescent="0.35">
      <c r="A39" s="17">
        <v>13</v>
      </c>
      <c r="B39" s="18" t="s">
        <v>60</v>
      </c>
      <c r="C39" s="24" t="s">
        <v>95</v>
      </c>
      <c r="D39" s="27" t="s">
        <v>61</v>
      </c>
      <c r="E39" s="16" t="s">
        <v>62</v>
      </c>
      <c r="F39" s="21" t="s">
        <v>62</v>
      </c>
    </row>
    <row r="40" spans="1:9" ht="52.5" x14ac:dyDescent="0.35">
      <c r="A40" s="17">
        <v>14</v>
      </c>
      <c r="B40" s="18" t="s">
        <v>63</v>
      </c>
      <c r="C40" s="18" t="s">
        <v>64</v>
      </c>
      <c r="D40" s="27">
        <v>70</v>
      </c>
      <c r="E40" s="11" t="s">
        <v>37</v>
      </c>
      <c r="F40" s="28" t="s">
        <v>37</v>
      </c>
    </row>
    <row r="41" spans="1:9" ht="70.5" thickBot="1" x14ac:dyDescent="0.4">
      <c r="A41" s="29">
        <v>15</v>
      </c>
      <c r="B41" s="30" t="s">
        <v>65</v>
      </c>
      <c r="C41" s="31" t="s">
        <v>96</v>
      </c>
      <c r="D41" s="32">
        <v>0.35</v>
      </c>
      <c r="E41" s="33">
        <v>0.35</v>
      </c>
      <c r="F41" s="61" t="s">
        <v>15</v>
      </c>
      <c r="G41" s="2" t="s">
        <v>99</v>
      </c>
    </row>
    <row r="42" spans="1:9" ht="18" thickTop="1" x14ac:dyDescent="0.35"/>
    <row r="43" spans="1:9" ht="18" x14ac:dyDescent="0.35">
      <c r="B43" s="55" t="s">
        <v>66</v>
      </c>
      <c r="D43" s="55" t="s">
        <v>67</v>
      </c>
      <c r="E43" s="34" t="s">
        <v>68</v>
      </c>
      <c r="H43" s="34" t="s">
        <v>69</v>
      </c>
      <c r="I43" s="34" t="s">
        <v>70</v>
      </c>
    </row>
    <row r="44" spans="1:9" ht="18" x14ac:dyDescent="0.35">
      <c r="A44" s="35">
        <v>1</v>
      </c>
      <c r="B44" s="2" t="s">
        <v>71</v>
      </c>
      <c r="D44" s="38">
        <v>1225849000</v>
      </c>
      <c r="E44" s="39">
        <v>87834960</v>
      </c>
      <c r="H44" s="36">
        <f>D44/D52</f>
        <v>0.22806599100460934</v>
      </c>
      <c r="I44" s="37">
        <f t="shared" ref="I44:I52" si="0">E44/D44</f>
        <v>7.1652348698738585E-2</v>
      </c>
    </row>
    <row r="45" spans="1:9" ht="18" x14ac:dyDescent="0.35">
      <c r="A45" s="35">
        <v>2</v>
      </c>
      <c r="B45" s="2" t="s">
        <v>72</v>
      </c>
      <c r="D45" s="38">
        <v>1501275000</v>
      </c>
      <c r="E45" s="39">
        <v>10344101</v>
      </c>
      <c r="H45" s="36">
        <f>D45/D52</f>
        <v>0.27930827585244583</v>
      </c>
      <c r="I45" s="37">
        <f t="shared" si="0"/>
        <v>6.8902106542771974E-3</v>
      </c>
    </row>
    <row r="46" spans="1:9" ht="18" x14ac:dyDescent="0.35">
      <c r="A46" s="35">
        <v>3</v>
      </c>
      <c r="B46" s="2" t="s">
        <v>73</v>
      </c>
      <c r="D46" s="38">
        <v>569300000</v>
      </c>
      <c r="E46" s="39">
        <v>18585000</v>
      </c>
      <c r="H46" s="36">
        <f>D46/D52</f>
        <v>0.10591677170591492</v>
      </c>
      <c r="I46" s="37">
        <f t="shared" si="0"/>
        <v>3.2645353943439315E-2</v>
      </c>
    </row>
    <row r="47" spans="1:9" ht="18" x14ac:dyDescent="0.35">
      <c r="A47" s="35">
        <v>4</v>
      </c>
      <c r="B47" s="2" t="s">
        <v>74</v>
      </c>
      <c r="D47" s="38">
        <v>223000000</v>
      </c>
      <c r="E47" s="39">
        <v>10945000</v>
      </c>
      <c r="H47" s="36">
        <f>D47/D52</f>
        <v>4.1488565063093313E-2</v>
      </c>
      <c r="I47" s="37">
        <f t="shared" si="0"/>
        <v>4.9080717488789241E-2</v>
      </c>
    </row>
    <row r="48" spans="1:9" ht="18" x14ac:dyDescent="0.35">
      <c r="A48" s="35">
        <v>5</v>
      </c>
      <c r="B48" s="2" t="s">
        <v>75</v>
      </c>
      <c r="D48" s="38">
        <v>30000000</v>
      </c>
      <c r="E48" s="39">
        <v>13970000</v>
      </c>
      <c r="H48" s="36">
        <f>D48/D52</f>
        <v>5.5814213089363206E-3</v>
      </c>
      <c r="I48" s="37">
        <f t="shared" si="0"/>
        <v>0.46566666666666667</v>
      </c>
    </row>
    <row r="49" spans="1:11" ht="18" x14ac:dyDescent="0.35">
      <c r="A49" s="35">
        <v>6</v>
      </c>
      <c r="B49" s="40" t="s">
        <v>76</v>
      </c>
      <c r="D49" s="51">
        <v>1152489000</v>
      </c>
      <c r="E49" s="39">
        <v>311366847</v>
      </c>
      <c r="H49" s="36">
        <f>D49/D52</f>
        <v>0.21441755543049038</v>
      </c>
      <c r="I49" s="37">
        <f t="shared" si="0"/>
        <v>0.27016904022511279</v>
      </c>
    </row>
    <row r="50" spans="1:11" ht="18" x14ac:dyDescent="0.35">
      <c r="A50" s="35">
        <v>7</v>
      </c>
      <c r="B50" s="2" t="s">
        <v>91</v>
      </c>
      <c r="D50" s="38">
        <v>517062000</v>
      </c>
      <c r="E50" s="39">
        <f>38899520+38899520+3081600+40440320+40440320</f>
        <v>161761280</v>
      </c>
      <c r="H50" s="36">
        <f>D50/D52</f>
        <v>9.6198028828041057E-2</v>
      </c>
      <c r="I50" s="37">
        <f>E50/D50</f>
        <v>0.31284696999586126</v>
      </c>
    </row>
    <row r="51" spans="1:11" ht="20.5" x14ac:dyDescent="0.35">
      <c r="A51" s="35">
        <v>8</v>
      </c>
      <c r="B51" s="2" t="s">
        <v>92</v>
      </c>
      <c r="D51" s="62">
        <v>156000000</v>
      </c>
      <c r="E51" s="63">
        <f>36000000+12000000</f>
        <v>48000000</v>
      </c>
      <c r="H51" s="36">
        <f>D51/D52</f>
        <v>2.9023390806468867E-2</v>
      </c>
      <c r="I51" s="37">
        <f>E51/D51</f>
        <v>0.30769230769230771</v>
      </c>
    </row>
    <row r="52" spans="1:11" ht="18" x14ac:dyDescent="0.35">
      <c r="C52" s="41" t="s">
        <v>77</v>
      </c>
      <c r="D52" s="42">
        <f>SUM(D44:D51)</f>
        <v>5374975000</v>
      </c>
      <c r="E52" s="43">
        <f>SUM(E44:E51)</f>
        <v>662807188</v>
      </c>
      <c r="H52" s="36">
        <f>SUM(H44:H49)</f>
        <v>0.87477858036549005</v>
      </c>
      <c r="I52" s="37">
        <f t="shared" si="0"/>
        <v>0.12331353876064539</v>
      </c>
    </row>
    <row r="53" spans="1:11" ht="18" x14ac:dyDescent="0.35">
      <c r="C53" s="56"/>
      <c r="F53" s="44"/>
    </row>
    <row r="54" spans="1:11" x14ac:dyDescent="0.35">
      <c r="E54" s="2" t="s">
        <v>107</v>
      </c>
    </row>
    <row r="55" spans="1:11" x14ac:dyDescent="0.35">
      <c r="B55" s="2" t="s">
        <v>78</v>
      </c>
      <c r="E55" s="45" t="s">
        <v>79</v>
      </c>
      <c r="G55" s="46">
        <f>153*500000</f>
        <v>76500000</v>
      </c>
      <c r="H55" s="46">
        <f>36*500000</f>
        <v>18000000</v>
      </c>
    </row>
    <row r="56" spans="1:11" x14ac:dyDescent="0.35">
      <c r="B56" s="2" t="s">
        <v>80</v>
      </c>
      <c r="E56" s="45" t="s">
        <v>81</v>
      </c>
    </row>
    <row r="57" spans="1:11" x14ac:dyDescent="0.35">
      <c r="E57" s="4"/>
    </row>
    <row r="58" spans="1:11" x14ac:dyDescent="0.35">
      <c r="E58" s="4"/>
      <c r="G58" s="47">
        <f>105*400000</f>
        <v>42000000</v>
      </c>
    </row>
    <row r="59" spans="1:11" x14ac:dyDescent="0.35">
      <c r="E59" s="4"/>
    </row>
    <row r="60" spans="1:11" x14ac:dyDescent="0.35">
      <c r="E60" s="4"/>
      <c r="J60" s="48">
        <f>I64/I65</f>
        <v>0.37931034482758619</v>
      </c>
    </row>
    <row r="61" spans="1:11" x14ac:dyDescent="0.35">
      <c r="E61" s="4"/>
    </row>
    <row r="62" spans="1:11" x14ac:dyDescent="0.35">
      <c r="B62" s="2" t="s">
        <v>82</v>
      </c>
      <c r="E62" s="2" t="s">
        <v>83</v>
      </c>
      <c r="I62" s="39">
        <f>D49+D48+D47</f>
        <v>1405489000</v>
      </c>
      <c r="K62" s="39">
        <f>E47+E48+E49</f>
        <v>336281847</v>
      </c>
    </row>
    <row r="63" spans="1:11" ht="18" x14ac:dyDescent="0.35">
      <c r="B63" s="2" t="s">
        <v>84</v>
      </c>
      <c r="E63" s="49" t="s">
        <v>85</v>
      </c>
      <c r="I63" s="50">
        <f>I62/D52</f>
        <v>0.26148754180251998</v>
      </c>
      <c r="K63" s="37">
        <f>K62/D52</f>
        <v>6.2564355555142115E-2</v>
      </c>
    </row>
    <row r="64" spans="1:11" x14ac:dyDescent="0.35">
      <c r="I64" s="3">
        <v>11</v>
      </c>
    </row>
    <row r="65" spans="9:9" x14ac:dyDescent="0.35">
      <c r="I65" s="3">
        <v>29</v>
      </c>
    </row>
  </sheetData>
  <mergeCells count="19">
    <mergeCell ref="A10:A13"/>
    <mergeCell ref="B10:B13"/>
    <mergeCell ref="A2:F2"/>
    <mergeCell ref="A3:F3"/>
    <mergeCell ref="A4:F4"/>
    <mergeCell ref="A7:A9"/>
    <mergeCell ref="B7:B9"/>
    <mergeCell ref="A14:A16"/>
    <mergeCell ref="B14:B16"/>
    <mergeCell ref="A17:A19"/>
    <mergeCell ref="B17:B19"/>
    <mergeCell ref="A20:A23"/>
    <mergeCell ref="B20:B23"/>
    <mergeCell ref="A25:A30"/>
    <mergeCell ref="B25:B30"/>
    <mergeCell ref="A31:A32"/>
    <mergeCell ref="B31:B32"/>
    <mergeCell ref="A33:A35"/>
    <mergeCell ref="B33:B35"/>
  </mergeCells>
  <printOptions horizontalCentered="1"/>
  <pageMargins left="0.20866141699999999" right="0.20866141699999999" top="0.59055118110236204" bottom="0.74803149606299202" header="0.31496062992126" footer="0.31496062992126"/>
  <pageSetup paperSize="9" scale="65" orientation="portrait" copies="2" r:id="rId1"/>
  <rowBreaks count="1" manualBreakCount="1">
    <brk id="3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Januari</vt:lpstr>
      <vt:lpstr>Februari</vt:lpstr>
      <vt:lpstr>Maret</vt:lpstr>
      <vt:lpstr>April</vt:lpstr>
      <vt:lpstr>April!Print_Area</vt:lpstr>
      <vt:lpstr>Februari!Print_Area</vt:lpstr>
      <vt:lpstr>Januari!Print_Area</vt:lpstr>
      <vt:lpstr>Maret!Print_Area</vt:lpstr>
      <vt:lpstr>April!Print_Titles</vt:lpstr>
      <vt:lpstr>Februari!Print_Titles</vt:lpstr>
      <vt:lpstr>Januari!Print_Titles</vt:lpstr>
      <vt:lpstr>Maret!Print_Titles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Muhammad Zuhri</dc:creator>
  <cp:lastModifiedBy>Muhammad Zuhri</cp:lastModifiedBy>
  <cp:lastPrinted>2018-05-11T02:27:54Z</cp:lastPrinted>
  <dcterms:created xsi:type="dcterms:W3CDTF">2018-04-13T02:34:33Z</dcterms:created>
  <dcterms:modified xsi:type="dcterms:W3CDTF">2018-06-26T06:47:48Z</dcterms:modified>
</cp:coreProperties>
</file>