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480" yWindow="105" windowWidth="11355" windowHeight="8385" tabRatio="891" firstSheet="2" activeTab="2"/>
  </bookViews>
  <sheets>
    <sheet name="Menu" sheetId="8" r:id="rId1"/>
    <sheet name="1. DATA SKP" sheetId="9" r:id="rId2"/>
    <sheet name="2. COVER - PORTRAIT" sheetId="10" r:id="rId3"/>
    <sheet name="2. COVER - LANDSCAPE" sheetId="14" r:id="rId4"/>
    <sheet name="3. FORM SKP" sheetId="1" r:id="rId5"/>
    <sheet name="4. MONITORING EVALUASI" sheetId="11" r:id="rId6"/>
    <sheet name="5. PENGUKURAN CAPAIAN" sheetId="2" r:id="rId7"/>
    <sheet name="6. BUKU CATATAN" sheetId="3" r:id="rId8"/>
    <sheet name="7. PENILAIAN DP3" sheetId="13" r:id="rId9"/>
  </sheets>
  <externalReferences>
    <externalReference r:id="rId10"/>
  </externalReferences>
  <definedNames>
    <definedName name="_xlnm.Print_Area" localSheetId="3">'2. COVER - LANDSCAPE'!$A$1:$N$31</definedName>
    <definedName name="_xlnm.Print_Area" localSheetId="2">'2. COVER - PORTRAIT'!$A$1:$J$43</definedName>
    <definedName name="_xlnm.Print_Area" localSheetId="4">'3. FORM SKP'!$A$1:$K$36</definedName>
    <definedName name="_xlnm.Print_Area" localSheetId="5">'4. MONITORING EVALUASI'!$A$1:$T$96</definedName>
    <definedName name="_xlnm.Print_Area" localSheetId="6">'5. PENGUKURAN CAPAIAN'!$A$1:$R$34</definedName>
    <definedName name="_xlnm.Print_Area" localSheetId="7">'6. BUKU CATATAN'!$A$1:$J$21</definedName>
    <definedName name="_xlnm.Print_Area" localSheetId="8">'7. PENILAIAN DP3'!$B$2:$Q$59</definedName>
    <definedName name="_xlnm.Print_Titles" localSheetId="4">'3. FORM SKP'!$10:$11</definedName>
    <definedName name="_xlnm.Print_Titles" localSheetId="6">'5. PENGUKURAN CAPAIAN'!$4:$5</definedName>
  </definedNames>
  <calcPr calcId="125725"/>
  <fileRecoveryPr repairLoad="1"/>
</workbook>
</file>

<file path=xl/calcChain.xml><?xml version="1.0" encoding="utf-8"?>
<calcChain xmlns="http://schemas.openxmlformats.org/spreadsheetml/2006/main">
  <c r="D78" i="11"/>
  <c r="S48"/>
  <c r="S46"/>
  <c r="R47"/>
  <c r="S47" s="1"/>
  <c r="S45"/>
  <c r="S44"/>
  <c r="S43"/>
  <c r="A27"/>
  <c r="H8" i="1"/>
  <c r="B9" i="11"/>
  <c r="P32"/>
  <c r="O31"/>
  <c r="E12" i="1" l="1"/>
  <c r="M29" i="2" l="1"/>
  <c r="S50" i="11" l="1"/>
  <c r="H22" i="14"/>
  <c r="H21"/>
  <c r="H20"/>
  <c r="H19"/>
  <c r="H18"/>
  <c r="I40" i="13"/>
  <c r="I39"/>
  <c r="I38"/>
  <c r="I35"/>
  <c r="G40"/>
  <c r="G39"/>
  <c r="G38"/>
  <c r="G37"/>
  <c r="G36"/>
  <c r="G35"/>
  <c r="O29"/>
  <c r="O28"/>
  <c r="O27"/>
  <c r="H29" s="1"/>
  <c r="O26"/>
  <c r="G28" s="1"/>
  <c r="O12"/>
  <c r="L12"/>
  <c r="L11"/>
  <c r="H19" i="3"/>
  <c r="H20" s="1"/>
  <c r="G42" i="13" s="1"/>
  <c r="G43" s="1"/>
  <c r="G41" l="1"/>
  <c r="I42"/>
  <c r="J43"/>
  <c r="B85" i="11" l="1"/>
  <c r="B53"/>
  <c r="E83"/>
  <c r="S83" s="1"/>
  <c r="D83"/>
  <c r="E82"/>
  <c r="D82"/>
  <c r="E81"/>
  <c r="S81" s="1"/>
  <c r="D81"/>
  <c r="E80"/>
  <c r="S80" s="1"/>
  <c r="D80"/>
  <c r="E79"/>
  <c r="S79" s="1"/>
  <c r="D79"/>
  <c r="E78"/>
  <c r="S78" s="1"/>
  <c r="E77"/>
  <c r="S77" s="1"/>
  <c r="D77"/>
  <c r="E76"/>
  <c r="S76" s="1"/>
  <c r="D76"/>
  <c r="E75"/>
  <c r="S75" s="1"/>
  <c r="D75"/>
  <c r="E74"/>
  <c r="D74"/>
  <c r="E73"/>
  <c r="S73" s="1"/>
  <c r="D73"/>
  <c r="S82"/>
  <c r="S74"/>
  <c r="D51"/>
  <c r="D50"/>
  <c r="D49"/>
  <c r="D48"/>
  <c r="D47"/>
  <c r="D46"/>
  <c r="D45"/>
  <c r="D44"/>
  <c r="D43"/>
  <c r="D42"/>
  <c r="D41"/>
  <c r="E19"/>
  <c r="S19" s="1"/>
  <c r="D19"/>
  <c r="E18"/>
  <c r="D18"/>
  <c r="E17"/>
  <c r="S17" s="1"/>
  <c r="D17"/>
  <c r="E16"/>
  <c r="S16" s="1"/>
  <c r="D16"/>
  <c r="E15"/>
  <c r="S15" s="1"/>
  <c r="D15"/>
  <c r="E14"/>
  <c r="S14" s="1"/>
  <c r="D14"/>
  <c r="E13"/>
  <c r="S13" s="1"/>
  <c r="D13"/>
  <c r="E12"/>
  <c r="D12"/>
  <c r="E11"/>
  <c r="S11" s="1"/>
  <c r="D11"/>
  <c r="E10"/>
  <c r="S10" s="1"/>
  <c r="D10"/>
  <c r="E9"/>
  <c r="S9" s="1"/>
  <c r="D9"/>
  <c r="A29" i="2"/>
  <c r="K14" i="1"/>
  <c r="K15" s="1"/>
  <c r="K16" s="1"/>
  <c r="K17" s="1"/>
  <c r="K18" s="1"/>
  <c r="K19" s="1"/>
  <c r="K20" s="1"/>
  <c r="K21" s="1"/>
  <c r="K22" s="1"/>
  <c r="K13"/>
  <c r="H19" i="2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F19"/>
  <c r="F18"/>
  <c r="F17"/>
  <c r="F16"/>
  <c r="F15"/>
  <c r="F14"/>
  <c r="F13"/>
  <c r="F12"/>
  <c r="F11"/>
  <c r="F10"/>
  <c r="F9"/>
  <c r="D9"/>
  <c r="B19" i="11"/>
  <c r="B51" s="1"/>
  <c r="B83" s="1"/>
  <c r="B18"/>
  <c r="B50" s="1"/>
  <c r="B82" s="1"/>
  <c r="B17"/>
  <c r="B49" s="1"/>
  <c r="B81" s="1"/>
  <c r="B16"/>
  <c r="B48" s="1"/>
  <c r="B80" s="1"/>
  <c r="B15"/>
  <c r="B47" s="1"/>
  <c r="B79" s="1"/>
  <c r="B14"/>
  <c r="B46" s="1"/>
  <c r="B78" s="1"/>
  <c r="B13"/>
  <c r="B45" s="1"/>
  <c r="B77" s="1"/>
  <c r="B12"/>
  <c r="B44" s="1"/>
  <c r="B76" s="1"/>
  <c r="B11"/>
  <c r="B43" s="1"/>
  <c r="B75" s="1"/>
  <c r="B10"/>
  <c r="B42" s="1"/>
  <c r="B74" s="1"/>
  <c r="B41"/>
  <c r="B73" s="1"/>
  <c r="R83"/>
  <c r="R82"/>
  <c r="N18" i="2" s="1"/>
  <c r="R81" i="11"/>
  <c r="N17" i="2" s="1"/>
  <c r="R80" i="11"/>
  <c r="N16" i="2" s="1"/>
  <c r="R79" i="11"/>
  <c r="R78"/>
  <c r="N14" i="2" s="1"/>
  <c r="R77" i="11"/>
  <c r="N13" i="2" s="1"/>
  <c r="R76" i="11"/>
  <c r="N12" i="2" s="1"/>
  <c r="R75" i="11"/>
  <c r="R74"/>
  <c r="T74" s="1"/>
  <c r="R73"/>
  <c r="N9" i="2" s="1"/>
  <c r="O64" i="11"/>
  <c r="O96" s="1"/>
  <c r="A58"/>
  <c r="A90" s="1"/>
  <c r="R51"/>
  <c r="S51" s="1"/>
  <c r="R50"/>
  <c r="R49"/>
  <c r="S49" s="1"/>
  <c r="R48"/>
  <c r="R46"/>
  <c r="R45"/>
  <c r="M13" i="2" s="1"/>
  <c r="R44" i="11"/>
  <c r="R43"/>
  <c r="R42"/>
  <c r="S42" s="1"/>
  <c r="R41"/>
  <c r="S41" s="1"/>
  <c r="A37"/>
  <c r="A69" s="1"/>
  <c r="P64"/>
  <c r="P96" s="1"/>
  <c r="O63"/>
  <c r="O95" s="1"/>
  <c r="O28"/>
  <c r="O60" s="1"/>
  <c r="O92" s="1"/>
  <c r="A59"/>
  <c r="A91" s="1"/>
  <c r="O58"/>
  <c r="O90" s="1"/>
  <c r="R19"/>
  <c r="T19" s="1"/>
  <c r="S18"/>
  <c r="R18"/>
  <c r="K18" i="2" s="1"/>
  <c r="R17" i="11"/>
  <c r="K17" i="2" s="1"/>
  <c r="R16" i="11"/>
  <c r="K16" i="2" s="1"/>
  <c r="R15" i="11"/>
  <c r="R14"/>
  <c r="K14" i="2" s="1"/>
  <c r="R13" i="11"/>
  <c r="T13" s="1"/>
  <c r="S12"/>
  <c r="R12"/>
  <c r="K12" i="2" s="1"/>
  <c r="R11" i="11"/>
  <c r="K11" i="2" s="1"/>
  <c r="R10" i="11"/>
  <c r="K10" i="2" s="1"/>
  <c r="R9" i="11"/>
  <c r="T16" l="1"/>
  <c r="T41"/>
  <c r="T12"/>
  <c r="N10" i="2"/>
  <c r="A30"/>
  <c r="T10" i="11"/>
  <c r="T18"/>
  <c r="T49"/>
  <c r="T80"/>
  <c r="T79"/>
  <c r="T83"/>
  <c r="T77"/>
  <c r="T44"/>
  <c r="T15"/>
  <c r="T42"/>
  <c r="M10" i="2"/>
  <c r="T46" i="11"/>
  <c r="M14" i="2"/>
  <c r="T48" i="11"/>
  <c r="M16" i="2"/>
  <c r="T50" i="11"/>
  <c r="M18" i="2"/>
  <c r="K15"/>
  <c r="K19"/>
  <c r="M12"/>
  <c r="T43" i="11"/>
  <c r="T51"/>
  <c r="T78"/>
  <c r="M9" i="2"/>
  <c r="M17"/>
  <c r="T9" i="11"/>
  <c r="T14"/>
  <c r="T45"/>
  <c r="T75"/>
  <c r="T76"/>
  <c r="T82"/>
  <c r="K9" i="2"/>
  <c r="K13"/>
  <c r="N11"/>
  <c r="N15"/>
  <c r="N19"/>
  <c r="T11" i="11"/>
  <c r="T17"/>
  <c r="T47"/>
  <c r="T73"/>
  <c r="T81"/>
  <c r="M11" i="2"/>
  <c r="M15"/>
  <c r="M19"/>
  <c r="T55" i="11" l="1"/>
  <c r="T56" s="1"/>
  <c r="T87"/>
  <c r="T88" s="1"/>
  <c r="T23"/>
  <c r="T24" s="1"/>
  <c r="E20" i="9" l="1"/>
  <c r="O30" i="13" s="1"/>
  <c r="AA19" i="2" l="1"/>
  <c r="AA18"/>
  <c r="AA17"/>
  <c r="AA16"/>
  <c r="AA15"/>
  <c r="AA14"/>
  <c r="AA13"/>
  <c r="X13"/>
  <c r="AA12"/>
  <c r="AA11"/>
  <c r="AA10"/>
  <c r="J19"/>
  <c r="I19"/>
  <c r="AM19" s="1"/>
  <c r="O19"/>
  <c r="AE19"/>
  <c r="E19"/>
  <c r="L19" s="1"/>
  <c r="D19"/>
  <c r="Z19" s="1"/>
  <c r="B19"/>
  <c r="J18"/>
  <c r="I18"/>
  <c r="AF18" s="1"/>
  <c r="O18"/>
  <c r="AL18"/>
  <c r="E18"/>
  <c r="L18" s="1"/>
  <c r="D18"/>
  <c r="Z18" s="1"/>
  <c r="B18"/>
  <c r="J17"/>
  <c r="I17"/>
  <c r="AM17" s="1"/>
  <c r="O17"/>
  <c r="AE17"/>
  <c r="E17"/>
  <c r="L17" s="1"/>
  <c r="D17"/>
  <c r="Z17" s="1"/>
  <c r="B17"/>
  <c r="J16"/>
  <c r="I16"/>
  <c r="AF16" s="1"/>
  <c r="O16"/>
  <c r="AL16"/>
  <c r="E16"/>
  <c r="L16" s="1"/>
  <c r="D16"/>
  <c r="Z16" s="1"/>
  <c r="B16"/>
  <c r="J15"/>
  <c r="I15"/>
  <c r="AM15" s="1"/>
  <c r="O15"/>
  <c r="AE15"/>
  <c r="E15"/>
  <c r="L15" s="1"/>
  <c r="D15"/>
  <c r="Z15" s="1"/>
  <c r="B15"/>
  <c r="J14"/>
  <c r="I14"/>
  <c r="AF14" s="1"/>
  <c r="O14"/>
  <c r="AL14"/>
  <c r="E14"/>
  <c r="L14" s="1"/>
  <c r="D14"/>
  <c r="Z14" s="1"/>
  <c r="B14"/>
  <c r="J13"/>
  <c r="I13"/>
  <c r="AM13" s="1"/>
  <c r="O13"/>
  <c r="AE13"/>
  <c r="E13"/>
  <c r="L13" s="1"/>
  <c r="D13"/>
  <c r="Z13" s="1"/>
  <c r="B13"/>
  <c r="J12"/>
  <c r="I12"/>
  <c r="AF12" s="1"/>
  <c r="O12"/>
  <c r="AL12"/>
  <c r="E12"/>
  <c r="L12" s="1"/>
  <c r="D12"/>
  <c r="Z12" s="1"/>
  <c r="B12"/>
  <c r="J11"/>
  <c r="I11"/>
  <c r="AM11" s="1"/>
  <c r="O11"/>
  <c r="AE11"/>
  <c r="E11"/>
  <c r="L11" s="1"/>
  <c r="D11"/>
  <c r="Z11" s="1"/>
  <c r="B11"/>
  <c r="E22" i="1"/>
  <c r="C19" i="2" s="1"/>
  <c r="E21" i="1"/>
  <c r="C18" i="2" s="1"/>
  <c r="E20" i="1"/>
  <c r="C17" i="2" s="1"/>
  <c r="E19" i="1"/>
  <c r="C16" i="2" s="1"/>
  <c r="E18" i="1"/>
  <c r="C15" i="2" s="1"/>
  <c r="E17" i="1"/>
  <c r="C14" i="2" s="1"/>
  <c r="E16" i="1"/>
  <c r="C13" i="2" s="1"/>
  <c r="E15" i="1"/>
  <c r="C12" i="2" s="1"/>
  <c r="E14" i="1"/>
  <c r="C11" i="2" s="1"/>
  <c r="E13" i="1"/>
  <c r="C10" i="2" s="1"/>
  <c r="AL10"/>
  <c r="E10"/>
  <c r="D10"/>
  <c r="Z10" s="1"/>
  <c r="AE12" l="1"/>
  <c r="AM18"/>
  <c r="AN18" s="1"/>
  <c r="Y12"/>
  <c r="AC12" s="1"/>
  <c r="AD13"/>
  <c r="AB13" s="1"/>
  <c r="Y14"/>
  <c r="AC14" s="1"/>
  <c r="AM16"/>
  <c r="AN16" s="1"/>
  <c r="AL17"/>
  <c r="AO17" s="1"/>
  <c r="Y16"/>
  <c r="AC16" s="1"/>
  <c r="X17"/>
  <c r="Y18"/>
  <c r="AC18" s="1"/>
  <c r="AE10"/>
  <c r="AE14"/>
  <c r="AM12"/>
  <c r="AL13"/>
  <c r="AO13" s="1"/>
  <c r="AM14"/>
  <c r="AN14" s="1"/>
  <c r="AE16"/>
  <c r="AD17"/>
  <c r="AE18"/>
  <c r="AO10"/>
  <c r="AO14"/>
  <c r="AN12"/>
  <c r="AO12"/>
  <c r="AO18"/>
  <c r="AO16"/>
  <c r="X10"/>
  <c r="AD10"/>
  <c r="U11"/>
  <c r="AG11"/>
  <c r="X12"/>
  <c r="AD12"/>
  <c r="U13"/>
  <c r="AG13"/>
  <c r="X14"/>
  <c r="AD14"/>
  <c r="U15"/>
  <c r="AG15"/>
  <c r="X16"/>
  <c r="AD16"/>
  <c r="U17"/>
  <c r="AG17"/>
  <c r="X18"/>
  <c r="AD18"/>
  <c r="U19"/>
  <c r="AG19"/>
  <c r="X11"/>
  <c r="AD11"/>
  <c r="AL11"/>
  <c r="AO11" s="1"/>
  <c r="X15"/>
  <c r="AD15"/>
  <c r="AL15"/>
  <c r="AO15" s="1"/>
  <c r="X19"/>
  <c r="AD19"/>
  <c r="AL19"/>
  <c r="AO19" s="1"/>
  <c r="U10"/>
  <c r="AF11"/>
  <c r="U12"/>
  <c r="AG12"/>
  <c r="AF13"/>
  <c r="U14"/>
  <c r="AG14"/>
  <c r="AF15"/>
  <c r="U16"/>
  <c r="AG16"/>
  <c r="AF17"/>
  <c r="U18"/>
  <c r="AG18"/>
  <c r="AF19"/>
  <c r="Y11"/>
  <c r="AC11" s="1"/>
  <c r="Y13"/>
  <c r="AC13" s="1"/>
  <c r="Y15"/>
  <c r="AC15" s="1"/>
  <c r="Y17"/>
  <c r="AC17" s="1"/>
  <c r="Y19"/>
  <c r="AC19" s="1"/>
  <c r="AN19"/>
  <c r="AP19" s="1"/>
  <c r="H5" i="1"/>
  <c r="H6"/>
  <c r="H7"/>
  <c r="O16" i="13" s="1"/>
  <c r="O17"/>
  <c r="H9" i="1"/>
  <c r="O18" i="13" s="1"/>
  <c r="C5" i="1"/>
  <c r="C6"/>
  <c r="C7"/>
  <c r="O22" i="13" s="1"/>
  <c r="C8" i="1"/>
  <c r="O23" i="13" s="1"/>
  <c r="C9" i="1"/>
  <c r="O24" i="13" s="1"/>
  <c r="A5" i="2"/>
  <c r="B10" i="3" s="1"/>
  <c r="O20" i="13" l="1"/>
  <c r="G17" s="1"/>
  <c r="B31" i="1"/>
  <c r="M33" i="2" s="1"/>
  <c r="O14" i="13"/>
  <c r="C23" s="1"/>
  <c r="G31" i="1"/>
  <c r="O15" i="13"/>
  <c r="D24" s="1"/>
  <c r="H32" i="1"/>
  <c r="O21" i="13"/>
  <c r="H18" s="1"/>
  <c r="C32" i="1"/>
  <c r="O34" i="2" s="1"/>
  <c r="AB19"/>
  <c r="AH19" s="1"/>
  <c r="Q19" s="1"/>
  <c r="AH13"/>
  <c r="Q13" s="1"/>
  <c r="AB11"/>
  <c r="AH11" s="1"/>
  <c r="Q11" s="1"/>
  <c r="AB18"/>
  <c r="AH18" s="1"/>
  <c r="Q18" s="1"/>
  <c r="AB10"/>
  <c r="AB15"/>
  <c r="AH15" s="1"/>
  <c r="Q15" s="1"/>
  <c r="AB17"/>
  <c r="AH17" s="1"/>
  <c r="Q17" s="1"/>
  <c r="AB16"/>
  <c r="AH16" s="1"/>
  <c r="Q16" s="1"/>
  <c r="AB14"/>
  <c r="AH14" s="1"/>
  <c r="Q14" s="1"/>
  <c r="AB12"/>
  <c r="AH12" s="1"/>
  <c r="Q12" s="1"/>
  <c r="AP14"/>
  <c r="AN11"/>
  <c r="AP11" s="1"/>
  <c r="AP16"/>
  <c r="AN17"/>
  <c r="AP17" s="1"/>
  <c r="AP12"/>
  <c r="AN13"/>
  <c r="AP13" s="1"/>
  <c r="AP18"/>
  <c r="AN15"/>
  <c r="AP15" s="1"/>
  <c r="R19" l="1"/>
  <c r="V19" s="1"/>
  <c r="R16"/>
  <c r="V16" s="1"/>
  <c r="R18"/>
  <c r="V18" s="1"/>
  <c r="R17"/>
  <c r="V17" s="1"/>
  <c r="R11"/>
  <c r="V11" s="1"/>
  <c r="R12"/>
  <c r="V12" s="1"/>
  <c r="R15"/>
  <c r="V15" s="1"/>
  <c r="R13"/>
  <c r="V13" s="1"/>
  <c r="R14"/>
  <c r="V14" s="1"/>
  <c r="F18" i="10"/>
  <c r="F19"/>
  <c r="F20"/>
  <c r="F21"/>
  <c r="F22"/>
  <c r="J10" i="2"/>
  <c r="J9" l="1"/>
  <c r="I9" l="1"/>
  <c r="I10"/>
  <c r="AF10" l="1"/>
  <c r="AG10"/>
  <c r="AM10"/>
  <c r="AN10" s="1"/>
  <c r="AP10" s="1"/>
  <c r="Y10"/>
  <c r="AC10" s="1"/>
  <c r="AH10" s="1"/>
  <c r="I17" i="3"/>
  <c r="I16"/>
  <c r="I15"/>
  <c r="I14"/>
  <c r="I13"/>
  <c r="I36" i="13" l="1"/>
  <c r="I37"/>
  <c r="J13" i="3"/>
  <c r="J18"/>
  <c r="J17"/>
  <c r="D5"/>
  <c r="D4"/>
  <c r="B10" i="2"/>
  <c r="L10"/>
  <c r="O10"/>
  <c r="AL9"/>
  <c r="AA9"/>
  <c r="U9"/>
  <c r="C9"/>
  <c r="O9"/>
  <c r="E9"/>
  <c r="L9" s="1"/>
  <c r="B9"/>
  <c r="AO9" l="1"/>
  <c r="Y9"/>
  <c r="AM9"/>
  <c r="AN9" s="1"/>
  <c r="AG9"/>
  <c r="AF9"/>
  <c r="Z9"/>
  <c r="X9"/>
  <c r="Y24"/>
  <c r="AD9"/>
  <c r="AE9"/>
  <c r="AP9" l="1"/>
  <c r="U26"/>
  <c r="Q10"/>
  <c r="AB9"/>
  <c r="I20" i="3"/>
  <c r="AC9" i="2"/>
  <c r="R10" l="1"/>
  <c r="V10" s="1"/>
  <c r="AH9"/>
  <c r="Q9" s="1"/>
  <c r="R9" s="1"/>
  <c r="U31" l="1"/>
  <c r="V9"/>
  <c r="R26" l="1"/>
  <c r="R27" s="1"/>
  <c r="E11" i="3" l="1"/>
  <c r="G34" i="13"/>
  <c r="J34" s="1"/>
  <c r="J44" s="1"/>
  <c r="J45" s="1"/>
</calcChain>
</file>

<file path=xl/sharedStrings.xml><?xml version="1.0" encoding="utf-8"?>
<sst xmlns="http://schemas.openxmlformats.org/spreadsheetml/2006/main" count="399" uniqueCount="189">
  <si>
    <t>FORMULIR SASARAN KERJA</t>
  </si>
  <si>
    <t>NO</t>
  </si>
  <si>
    <t>I. PEJABAT PENILAI</t>
  </si>
  <si>
    <t>II. PEGAWAI NEGERI SIPIL YANG DINILAI</t>
  </si>
  <si>
    <t>Nama</t>
  </si>
  <si>
    <t>NIP</t>
  </si>
  <si>
    <t>Jabatan</t>
  </si>
  <si>
    <t>Unit Kerja</t>
  </si>
  <si>
    <t>Pangkat/Gol.Ruang</t>
  </si>
  <si>
    <t>TARGET</t>
  </si>
  <si>
    <t>KUAL/MUTU</t>
  </si>
  <si>
    <t>WAKTU</t>
  </si>
  <si>
    <t>BIAYA</t>
  </si>
  <si>
    <t>Pegawai Negeri Sipil Yang Dinilai</t>
  </si>
  <si>
    <t>REALISASI</t>
  </si>
  <si>
    <t>PENGHITUNGAN</t>
  </si>
  <si>
    <t>Waktu</t>
  </si>
  <si>
    <t>Biaya</t>
  </si>
  <si>
    <t>Nilai Capaian SKP</t>
  </si>
  <si>
    <t>PENILAIAN CAPAIAN SASARAN KERJA</t>
  </si>
  <si>
    <t>NILAI CAPAIAN SKP</t>
  </si>
  <si>
    <t>AK</t>
  </si>
  <si>
    <t>Catatan :</t>
  </si>
  <si>
    <t>* AK Bagi PNS yang memangku jabatan fungsional tertentu</t>
  </si>
  <si>
    <t>KUANT/OUTPUT</t>
  </si>
  <si>
    <t>Kuant/ Output</t>
  </si>
  <si>
    <t>Pejabat Penilai,</t>
  </si>
  <si>
    <t>III. KEGIATAN TUGAS JABATAN</t>
  </si>
  <si>
    <t>(tugas tambahan)</t>
  </si>
  <si>
    <t>(kreatifitas)</t>
  </si>
  <si>
    <t>kuantitas</t>
  </si>
  <si>
    <t>kualitas</t>
  </si>
  <si>
    <t>waktu</t>
  </si>
  <si>
    <t>biaya</t>
  </si>
  <si>
    <t>(76-((((1.76*G8-N8)/G8)*100)-100))</t>
  </si>
  <si>
    <t>(76-((((1.76*I8-P8)/I8)*100)-100))</t>
  </si>
  <si>
    <t>persen waktu</t>
  </si>
  <si>
    <t>persen biaya</t>
  </si>
  <si>
    <t>(1.76*G8-N8)/G8)*100)</t>
  </si>
  <si>
    <t>(1.76*I8-P8)/I8)*100)</t>
  </si>
  <si>
    <t>RW&lt;24</t>
  </si>
  <si>
    <t>RW&gt;24</t>
  </si>
  <si>
    <t>RB&lt;24</t>
  </si>
  <si>
    <t>RB&gt;24</t>
  </si>
  <si>
    <t>II. TUGAS TAMBAHAN DAN KREATIVITAS :</t>
  </si>
  <si>
    <t>BUKU CATATAN PENILAIAN PERILAKU PNS</t>
  </si>
  <si>
    <t>No</t>
  </si>
  <si>
    <t>Tanggal</t>
  </si>
  <si>
    <t>Uraian</t>
  </si>
  <si>
    <t>Penilaian SKP sampai dengan akhir Desember 2014 =</t>
  </si>
  <si>
    <t>sedangkan penilaian perilaku kerjanya adalah</t>
  </si>
  <si>
    <t>sebagai berikut :</t>
  </si>
  <si>
    <t>Orientasi Pelayanan</t>
  </si>
  <si>
    <t>Integritas</t>
  </si>
  <si>
    <t>Komitmen</t>
  </si>
  <si>
    <t>Disiplin</t>
  </si>
  <si>
    <t>Kerjasama</t>
  </si>
  <si>
    <t>Kepemimpinan</t>
  </si>
  <si>
    <t>=</t>
  </si>
  <si>
    <t>Jumlah</t>
  </si>
  <si>
    <t>Nilai Rata-rata</t>
  </si>
  <si>
    <t>PENILAIAN PRESTASI KERJA</t>
  </si>
  <si>
    <t>PEGAWAI NEGERI SIPIL</t>
  </si>
  <si>
    <t>JANGKA WAKTU PENILAIAN</t>
  </si>
  <si>
    <t>YANG DINILAI</t>
  </si>
  <si>
    <t>a.</t>
  </si>
  <si>
    <t>b.</t>
  </si>
  <si>
    <t>c.</t>
  </si>
  <si>
    <t>d.</t>
  </si>
  <si>
    <t>e.</t>
  </si>
  <si>
    <t>PEJABAT PENILAI</t>
  </si>
  <si>
    <t>ATASAN PEJABAT PENILAI</t>
  </si>
  <si>
    <t>:</t>
  </si>
  <si>
    <t>UNSUR YANG DINILAI</t>
  </si>
  <si>
    <t>1.</t>
  </si>
  <si>
    <t>2.</t>
  </si>
  <si>
    <t>3.</t>
  </si>
  <si>
    <t>5.</t>
  </si>
  <si>
    <t>6.</t>
  </si>
  <si>
    <t>JUMLAH</t>
  </si>
  <si>
    <t>Nilai Prestasi Kerja</t>
  </si>
  <si>
    <t>REKOMENDASI</t>
  </si>
  <si>
    <t>Kual/  Mutu</t>
  </si>
  <si>
    <t>11.</t>
  </si>
  <si>
    <t>9.</t>
  </si>
  <si>
    <t>10.</t>
  </si>
  <si>
    <t>8.</t>
  </si>
  <si>
    <t>7.</t>
  </si>
  <si>
    <t>4.</t>
  </si>
  <si>
    <t>DATA SASARAN KERJA PEGAWAI</t>
  </si>
  <si>
    <t>Nama Pegawai</t>
  </si>
  <si>
    <t>Jangka Waktu Penilaian</t>
  </si>
  <si>
    <t>Pangkat Golongan Ruang</t>
  </si>
  <si>
    <t xml:space="preserve">Jangka Waktu Penilaian </t>
  </si>
  <si>
    <t>Sub Bagian Kepegawaian</t>
  </si>
  <si>
    <t>Penata Tingkat I, Gol. III/d</t>
  </si>
  <si>
    <t>Pembina, Gol. IV/a</t>
  </si>
  <si>
    <t>MONITORING DAN EVALUASI  KUANTITAS/OUTPUT  KINERJA</t>
  </si>
  <si>
    <t>Jangka Waktu Penilaian, 2 Januari s.d. 31 Desember 2015</t>
  </si>
  <si>
    <t>Kegiatan Tugas  Jabatan</t>
  </si>
  <si>
    <t>PERSEN (%)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</si>
  <si>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</si>
  <si>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</si>
  <si>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</si>
  <si>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</si>
  <si>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</si>
  <si>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</si>
  <si>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</si>
  <si>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</si>
  <si>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</si>
  <si>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</si>
  <si>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</si>
  <si>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</si>
  <si>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 xml:space="preserve"> </t>
  </si>
  <si>
    <t>II. TUGAS TAMBAHAN DAN KREATIVITAS/UNSUR PENUNJANG :</t>
  </si>
  <si>
    <t>PNS yang dinilai :</t>
  </si>
  <si>
    <t>NIP.</t>
  </si>
  <si>
    <t>MONITORING DAN EVALUASI   KUALITAS/MUTU  KINERJA</t>
  </si>
  <si>
    <t>MONITORING DAN EVALUASI WAKTU PELAKSANAAN KINERJA</t>
  </si>
  <si>
    <t>Menyiapkan konsep usul pengembangan pegawai (pendidikan dan pelatihan, tugas belajar, izin belajar) tenaga pendidik (dosen) berdasarkan ketentuan yang berlaku</t>
  </si>
  <si>
    <t>Menyiapkan konsep usul pemberhentian dan pemensiunan pegawai melalui aplikasi Sistem Aplikasi Pelayanan Kepegawaian (SAPK)</t>
  </si>
  <si>
    <t>Menyiapkan bahan pelaksanaan pelantikan, serah terima jabatan sumpah/janji PNS, surat pernyataan menduduki jabatan, dan surat pernyataan pelaksanaan tugas tenaga kependidikan</t>
  </si>
  <si>
    <t>Menyiapkan daftar urut kepangkatan, dan statistik tenaga    kependidikan berdasarkan ketentuan yang berlaku sebagai bahan informasi</t>
  </si>
  <si>
    <t>Menyiapkan bahan pelaksanaan tunjangan kinerja</t>
  </si>
  <si>
    <t>Menyiapkan bahan laporan Sub Bagian berdasarkan hasil yang dicapai sebagai pertanggungjawaban pelaksanaan tugas</t>
  </si>
  <si>
    <t>laporan</t>
  </si>
  <si>
    <t>bahan</t>
  </si>
  <si>
    <t>konsep</t>
  </si>
  <si>
    <t>bulan</t>
  </si>
  <si>
    <t>-</t>
  </si>
  <si>
    <t>Melakukan Verifkasi Secara Elektronik Pendataan Ulang Pegawai Negeri Sipil (E-PUPNS)</t>
  </si>
  <si>
    <t>TAHUN 2015</t>
  </si>
  <si>
    <t>I. KEGIATAN TUGAS UTAMA</t>
  </si>
  <si>
    <t>a. Nama</t>
  </si>
  <si>
    <t>PEJABAT PENILAI,</t>
  </si>
  <si>
    <t>b. NIP</t>
  </si>
  <si>
    <t>c. Pangkat/Golongan Ruang</t>
  </si>
  <si>
    <t>d. Jabatan/Pekerjaan</t>
  </si>
  <si>
    <t>e. Unit Organisasi</t>
  </si>
  <si>
    <t>PEGAWAI NEGERI SIPIL YANG DINILAI</t>
  </si>
  <si>
    <t>ATASAN PEJABAT PENILAI,</t>
  </si>
  <si>
    <t>TANGGAPAN PEJABAT PENILAI</t>
  </si>
  <si>
    <t>a. Sasaran Kinerja PNS (SKP) =</t>
  </si>
  <si>
    <t>x 60 %</t>
  </si>
  <si>
    <t>ATAS KEBERATAN</t>
  </si>
  <si>
    <t>1. Orientasi Pelayanan</t>
  </si>
  <si>
    <t>2. Integritas</t>
  </si>
  <si>
    <t>3. Komitmen</t>
  </si>
  <si>
    <t xml:space="preserve">b. Perilaku </t>
  </si>
  <si>
    <t>4. Disiplin</t>
  </si>
  <si>
    <t xml:space="preserve">    Kerja</t>
  </si>
  <si>
    <t>5. Kerjasama</t>
  </si>
  <si>
    <t>6. Kepemimpinan</t>
  </si>
  <si>
    <t>7. Jumlah</t>
  </si>
  <si>
    <t>8. Rata-Rata</t>
  </si>
  <si>
    <t>Nilai Perilaku Kerja  =</t>
  </si>
  <si>
    <t>x 40 %</t>
  </si>
  <si>
    <t>TANGGAL :</t>
  </si>
  <si>
    <t>KEBERATAN DARI PEGAWAI NEGERI</t>
  </si>
  <si>
    <t>KEPUTUSAN PEJABAT PENILAI</t>
  </si>
  <si>
    <t>SIPIL YANG DINILAI (APABILA ADA)</t>
  </si>
  <si>
    <t>KEMENTERIAN RISET, TEKNOLOGI, DAN PENDIDIKAN TINGGI</t>
  </si>
  <si>
    <t>JANUARI s.d. DESEMBER 2015</t>
  </si>
  <si>
    <t>Nama/NIP dan Paraf                                               Pejabat Penilai</t>
  </si>
  <si>
    <t>PENILAIAN  PRESTASI  KERJA</t>
  </si>
  <si>
    <t>PEGAWAI  NEGERI  SIPIL</t>
  </si>
  <si>
    <t>DIBUAT TANGGAL 4 JANUARI 2016</t>
  </si>
  <si>
    <t>DITERIMA TANGGAL 11 JANUARI 2016</t>
  </si>
  <si>
    <t>DITERIMA TANGGAL 18 JANUARI 2016</t>
  </si>
  <si>
    <t>Penata Muda Tingkat I, Gol. III/b</t>
  </si>
  <si>
    <t>198208252006041001</t>
  </si>
  <si>
    <t>Bujang, ST</t>
  </si>
  <si>
    <t>Kepala Sub Bagian Tenaga Akademik</t>
  </si>
  <si>
    <t>Universitas Andalas</t>
  </si>
  <si>
    <t>Andi, S.Sos. MM</t>
  </si>
  <si>
    <t>Ani, SP. M.Si</t>
  </si>
  <si>
    <t>196212311990031023</t>
  </si>
  <si>
    <t>196206141989031024</t>
  </si>
  <si>
    <t>Kepala Bagian Kepegawaian Dan HKTL</t>
  </si>
  <si>
    <t>UNIVERSITAS ANDALAS</t>
  </si>
  <si>
    <t>Menyiapkan konsep usul pengadaan CPNS (laporan Bezetting),  pemindahan pegawai antar instansi berdasarkan peraturan   perundang-undangan yang berlaku sebagai bahan masukan atasan</t>
  </si>
  <si>
    <t>Menyiapkan bahan penilaian angka kredit jabatan fungsional dosen Fakultas Pertanian dan Kedokteran</t>
  </si>
  <si>
    <t>Menyiapkan konsep usul kenaikan pangkat  dosen dan tenaga kependidikan jabatan fungsional umum melalui aplikasi Sistem Aplikasi Pelayanan Kepegawaian (SAPK) berdasarkan ketentuan yang berlaku</t>
  </si>
  <si>
    <t>Analis Kepegawaian Pelaksana</t>
  </si>
  <si>
    <t>Menyiapkan program kerja Sub Bagian Tanaga Akademik  sebagai bahan masukan atasan</t>
  </si>
  <si>
    <t>Mengusulkan bahan kenaikan jabatan fungsional Dosen Lektor Kepala ke atas melalui aplikasi pak.dikti.go.id berdasarkan ketentuan yang berlaku</t>
  </si>
  <si>
    <t xml:space="preserve">NIP.   </t>
  </si>
  <si>
    <t>Padang, 2 Januari 2015</t>
  </si>
  <si>
    <t>Padang 31 Desember 2015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</si>
</sst>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0.0000"/>
  </numFmts>
  <fonts count="24">
    <font>
      <sz val="10"/>
      <name val="Arial"/>
    </font>
    <font>
      <sz val="8"/>
      <name val="Arial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8"/>
      <name val="Cambria"/>
      <family val="1"/>
      <scheme val="major"/>
    </font>
    <font>
      <sz val="9"/>
      <name val="Cambria"/>
      <family val="1"/>
      <scheme val="major"/>
    </font>
    <font>
      <b/>
      <sz val="8"/>
      <name val="Cambria"/>
      <family val="1"/>
      <scheme val="major"/>
    </font>
    <font>
      <u/>
      <sz val="10"/>
      <name val="Cambria"/>
      <family val="1"/>
      <scheme val="major"/>
    </font>
    <font>
      <b/>
      <sz val="7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Arial"/>
      <family val="2"/>
    </font>
    <font>
      <b/>
      <sz val="14"/>
      <color theme="0"/>
      <name val="Cambria"/>
      <family val="1"/>
      <scheme val="major"/>
    </font>
    <font>
      <sz val="8"/>
      <name val="Arial Narrow"/>
      <family val="2"/>
    </font>
    <font>
      <b/>
      <u/>
      <sz val="11"/>
      <name val="Cambria"/>
      <family val="1"/>
      <scheme val="major"/>
    </font>
    <font>
      <sz val="7"/>
      <name val="Cambria"/>
      <family val="1"/>
      <scheme val="major"/>
    </font>
    <font>
      <b/>
      <sz val="5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46">
    <xf numFmtId="0" fontId="0" fillId="0" borderId="0" xfId="0"/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8" xfId="0" quotePrefix="1" applyFont="1" applyBorder="1" applyAlignment="1">
      <alignment horizontal="right" vertical="center"/>
    </xf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1" fontId="2" fillId="0" borderId="18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41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165" fontId="2" fillId="0" borderId="0" xfId="0" quotePrefix="1" applyNumberFormat="1" applyFont="1" applyAlignment="1">
      <alignment vertical="center"/>
    </xf>
    <xf numFmtId="0" fontId="7" fillId="0" borderId="9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41" fontId="6" fillId="0" borderId="9" xfId="0" applyNumberFormat="1" applyFont="1" applyBorder="1" applyAlignment="1">
      <alignment horizontal="center" vertical="center"/>
    </xf>
    <xf numFmtId="164" fontId="9" fillId="0" borderId="9" xfId="0" quotePrefix="1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1" fontId="5" fillId="0" borderId="18" xfId="1" applyFont="1" applyBorder="1" applyAlignment="1">
      <alignment horizontal="center" vertical="center"/>
    </xf>
    <xf numFmtId="2" fontId="5" fillId="0" borderId="0" xfId="0" quotePrefix="1" applyNumberFormat="1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43" fontId="2" fillId="0" borderId="3" xfId="0" applyNumberFormat="1" applyFont="1" applyBorder="1" applyAlignment="1">
      <alignment vertical="top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3" fontId="7" fillId="0" borderId="9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19" xfId="0" applyFont="1" applyFill="1" applyBorder="1" applyAlignment="1">
      <alignment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13" fillId="0" borderId="2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3" fillId="0" borderId="18" xfId="0" quotePrefix="1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 wrapText="1"/>
    </xf>
    <xf numFmtId="0" fontId="10" fillId="0" borderId="0" xfId="2"/>
    <xf numFmtId="0" fontId="10" fillId="7" borderId="0" xfId="2" applyFill="1"/>
    <xf numFmtId="0" fontId="10" fillId="4" borderId="0" xfId="2" applyFill="1"/>
    <xf numFmtId="0" fontId="17" fillId="4" borderId="0" xfId="2" applyFont="1" applyFill="1"/>
    <xf numFmtId="0" fontId="5" fillId="7" borderId="9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right" vertical="center" wrapText="1" indent="1"/>
    </xf>
    <xf numFmtId="0" fontId="5" fillId="7" borderId="18" xfId="0" applyFont="1" applyFill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41" fontId="5" fillId="0" borderId="18" xfId="1" quotePrefix="1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 indent="1"/>
    </xf>
    <xf numFmtId="0" fontId="2" fillId="7" borderId="19" xfId="0" applyFont="1" applyFill="1" applyBorder="1" applyAlignment="1">
      <alignment horizontal="right" vertical="center" wrapText="1" indent="1"/>
    </xf>
    <xf numFmtId="0" fontId="2" fillId="7" borderId="18" xfId="0" applyFont="1" applyFill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8" fillId="0" borderId="0" xfId="0" applyFont="1" applyAlignment="1"/>
    <xf numFmtId="0" fontId="12" fillId="0" borderId="0" xfId="0" applyFont="1" applyAlignment="1">
      <alignment horizontal="center"/>
    </xf>
    <xf numFmtId="1" fontId="5" fillId="0" borderId="19" xfId="0" applyNumberFormat="1" applyFont="1" applyBorder="1" applyAlignment="1">
      <alignment horizontal="center" vertical="center"/>
    </xf>
    <xf numFmtId="2" fontId="5" fillId="7" borderId="9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0" xfId="2" applyFont="1" applyFill="1"/>
    <xf numFmtId="0" fontId="5" fillId="0" borderId="0" xfId="2" applyFont="1" applyFill="1"/>
    <xf numFmtId="0" fontId="2" fillId="0" borderId="0" xfId="2" applyFont="1" applyFill="1" applyBorder="1" applyAlignment="1"/>
    <xf numFmtId="0" fontId="9" fillId="0" borderId="9" xfId="2" applyFont="1" applyFill="1" applyBorder="1" applyAlignment="1">
      <alignment horizontal="center" vertical="center" wrapText="1"/>
    </xf>
    <xf numFmtId="0" fontId="20" fillId="0" borderId="19" xfId="2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center" vertical="center" wrapText="1"/>
    </xf>
    <xf numFmtId="3" fontId="5" fillId="0" borderId="19" xfId="2" applyNumberFormat="1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left" vertical="center" wrapText="1"/>
    </xf>
    <xf numFmtId="0" fontId="5" fillId="0" borderId="9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left" vertical="center"/>
    </xf>
    <xf numFmtId="4" fontId="5" fillId="0" borderId="9" xfId="3" applyNumberFormat="1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/>
    </xf>
    <xf numFmtId="0" fontId="7" fillId="0" borderId="13" xfId="2" applyFont="1" applyFill="1" applyBorder="1" applyAlignment="1">
      <alignment vertical="center" wrapText="1"/>
    </xf>
    <xf numFmtId="0" fontId="7" fillId="0" borderId="10" xfId="2" applyFont="1" applyFill="1" applyBorder="1" applyAlignment="1">
      <alignment vertical="center" wrapText="1"/>
    </xf>
    <xf numFmtId="0" fontId="7" fillId="0" borderId="2" xfId="2" applyFont="1" applyFill="1" applyBorder="1" applyAlignment="1">
      <alignment vertical="center" wrapText="1"/>
    </xf>
    <xf numFmtId="0" fontId="7" fillId="0" borderId="18" xfId="2" applyFont="1" applyFill="1" applyBorder="1" applyAlignment="1">
      <alignment vertical="center" wrapText="1"/>
    </xf>
    <xf numFmtId="0" fontId="6" fillId="0" borderId="19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vertical="center" wrapText="1"/>
    </xf>
    <xf numFmtId="0" fontId="7" fillId="0" borderId="9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vertical="center"/>
    </xf>
    <xf numFmtId="0" fontId="5" fillId="0" borderId="19" xfId="2" applyFont="1" applyFill="1" applyBorder="1"/>
    <xf numFmtId="0" fontId="5" fillId="0" borderId="18" xfId="2" applyFont="1" applyFill="1" applyBorder="1"/>
    <xf numFmtId="0" fontId="6" fillId="0" borderId="15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vertical="center" wrapText="1"/>
    </xf>
    <xf numFmtId="0" fontId="7" fillId="0" borderId="12" xfId="2" applyFont="1" applyFill="1" applyBorder="1" applyAlignment="1">
      <alignment vertical="center" wrapText="1"/>
    </xf>
    <xf numFmtId="4" fontId="5" fillId="0" borderId="9" xfId="2" applyNumberFormat="1" applyFont="1" applyFill="1" applyBorder="1" applyAlignment="1">
      <alignment horizontal="center"/>
    </xf>
    <xf numFmtId="164" fontId="9" fillId="0" borderId="9" xfId="2" applyNumberFormat="1" applyFont="1" applyFill="1" applyBorder="1" applyAlignment="1">
      <alignment horizontal="center" vertical="center"/>
    </xf>
    <xf numFmtId="0" fontId="8" fillId="0" borderId="0" xfId="2" applyFont="1" applyFill="1"/>
    <xf numFmtId="0" fontId="2" fillId="0" borderId="0" xfId="2" applyFont="1" applyFill="1" applyAlignment="1">
      <alignment horizontal="left"/>
    </xf>
    <xf numFmtId="0" fontId="20" fillId="0" borderId="9" xfId="2" applyFont="1" applyFill="1" applyBorder="1" applyAlignment="1">
      <alignment horizontal="center" vertical="center"/>
    </xf>
    <xf numFmtId="3" fontId="5" fillId="0" borderId="9" xfId="2" applyNumberFormat="1" applyFont="1" applyFill="1" applyBorder="1" applyAlignment="1">
      <alignment vertical="center"/>
    </xf>
    <xf numFmtId="3" fontId="5" fillId="0" borderId="9" xfId="2" applyNumberFormat="1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/>
    </xf>
    <xf numFmtId="4" fontId="7" fillId="0" borderId="2" xfId="2" applyNumberFormat="1" applyFont="1" applyFill="1" applyBorder="1" applyAlignment="1">
      <alignment vertical="center" wrapText="1"/>
    </xf>
    <xf numFmtId="0" fontId="6" fillId="0" borderId="9" xfId="2" applyFont="1" applyFill="1" applyBorder="1" applyAlignment="1">
      <alignment horizontal="center"/>
    </xf>
    <xf numFmtId="0" fontId="5" fillId="0" borderId="9" xfId="2" applyFont="1" applyFill="1" applyBorder="1" applyAlignment="1">
      <alignment vertical="center" wrapText="1"/>
    </xf>
    <xf numFmtId="0" fontId="6" fillId="0" borderId="19" xfId="2" applyFont="1" applyFill="1" applyBorder="1" applyAlignment="1">
      <alignment vertical="center"/>
    </xf>
    <xf numFmtId="4" fontId="5" fillId="0" borderId="19" xfId="2" applyNumberFormat="1" applyFont="1" applyFill="1" applyBorder="1"/>
    <xf numFmtId="4" fontId="5" fillId="0" borderId="18" xfId="2" applyNumberFormat="1" applyFont="1" applyFill="1" applyBorder="1"/>
    <xf numFmtId="0" fontId="6" fillId="0" borderId="12" xfId="2" applyFont="1" applyFill="1" applyBorder="1" applyAlignment="1">
      <alignment horizontal="center"/>
    </xf>
    <xf numFmtId="0" fontId="5" fillId="0" borderId="12" xfId="2" applyFont="1" applyFill="1" applyBorder="1" applyAlignment="1">
      <alignment vertical="center" wrapText="1"/>
    </xf>
    <xf numFmtId="0" fontId="7" fillId="0" borderId="19" xfId="2" applyFont="1" applyFill="1" applyBorder="1" applyAlignment="1">
      <alignment vertical="center" wrapText="1"/>
    </xf>
    <xf numFmtId="0" fontId="5" fillId="0" borderId="19" xfId="2" applyFont="1" applyFill="1" applyBorder="1" applyAlignment="1">
      <alignment horizontal="right" vertical="center" wrapText="1"/>
    </xf>
    <xf numFmtId="0" fontId="5" fillId="0" borderId="18" xfId="2" applyFont="1" applyFill="1" applyBorder="1" applyAlignment="1">
      <alignment horizontal="left" vertical="center" wrapText="1" indent="1"/>
    </xf>
    <xf numFmtId="3" fontId="5" fillId="0" borderId="19" xfId="2" applyNumberFormat="1" applyFont="1" applyFill="1" applyBorder="1" applyAlignment="1">
      <alignment vertical="center"/>
    </xf>
    <xf numFmtId="3" fontId="5" fillId="0" borderId="18" xfId="2" applyNumberFormat="1" applyFont="1" applyFill="1" applyBorder="1" applyAlignment="1">
      <alignment horizontal="left" vertical="center" indent="1"/>
    </xf>
    <xf numFmtId="3" fontId="5" fillId="0" borderId="9" xfId="3" applyNumberFormat="1" applyFont="1" applyFill="1" applyBorder="1" applyAlignment="1">
      <alignment horizontal="center" vertical="center"/>
    </xf>
    <xf numFmtId="0" fontId="6" fillId="0" borderId="33" xfId="2" applyFont="1" applyFill="1" applyBorder="1" applyAlignment="1">
      <alignment horizontal="center" vertical="center"/>
    </xf>
    <xf numFmtId="3" fontId="5" fillId="0" borderId="34" xfId="2" applyNumberFormat="1" applyFont="1" applyFill="1" applyBorder="1"/>
    <xf numFmtId="3" fontId="5" fillId="0" borderId="9" xfId="2" applyNumberFormat="1" applyFont="1" applyFill="1" applyBorder="1" applyAlignment="1">
      <alignment horizontal="center"/>
    </xf>
    <xf numFmtId="2" fontId="2" fillId="0" borderId="0" xfId="0" quotePrefix="1" applyNumberFormat="1" applyFont="1" applyBorder="1" applyAlignment="1">
      <alignment horizontal="center" vertical="center"/>
    </xf>
    <xf numFmtId="0" fontId="6" fillId="0" borderId="35" xfId="2" applyFont="1" applyFill="1" applyBorder="1" applyAlignment="1">
      <alignment horizontal="left"/>
    </xf>
    <xf numFmtId="0" fontId="7" fillId="0" borderId="9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 wrapText="1"/>
    </xf>
    <xf numFmtId="4" fontId="7" fillId="0" borderId="2" xfId="2" applyNumberFormat="1" applyFont="1" applyFill="1" applyBorder="1" applyAlignment="1">
      <alignment horizontal="left" vertical="center" wrapText="1"/>
    </xf>
    <xf numFmtId="3" fontId="7" fillId="0" borderId="34" xfId="2" applyNumberFormat="1" applyFont="1" applyFill="1" applyBorder="1" applyAlignment="1">
      <alignment horizontal="left" vertical="center" wrapText="1"/>
    </xf>
    <xf numFmtId="0" fontId="10" fillId="0" borderId="0" xfId="2" applyAlignment="1">
      <alignment horizontal="left"/>
    </xf>
    <xf numFmtId="0" fontId="10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53" xfId="0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indent="1"/>
    </xf>
    <xf numFmtId="0" fontId="21" fillId="0" borderId="47" xfId="0" applyFont="1" applyBorder="1"/>
    <xf numFmtId="0" fontId="21" fillId="0" borderId="48" xfId="0" applyFont="1" applyBorder="1"/>
    <xf numFmtId="0" fontId="21" fillId="0" borderId="49" xfId="0" applyFont="1" applyBorder="1"/>
    <xf numFmtId="0" fontId="21" fillId="0" borderId="50" xfId="0" applyFont="1" applyBorder="1" applyAlignment="1">
      <alignment horizontal="center"/>
    </xf>
    <xf numFmtId="0" fontId="21" fillId="0" borderId="0" xfId="0" applyFont="1" applyBorder="1"/>
    <xf numFmtId="0" fontId="21" fillId="0" borderId="51" xfId="0" applyFont="1" applyBorder="1"/>
    <xf numFmtId="0" fontId="22" fillId="0" borderId="5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2" fillId="0" borderId="51" xfId="0" applyFont="1" applyBorder="1" applyAlignment="1">
      <alignment horizontal="center"/>
    </xf>
    <xf numFmtId="0" fontId="21" fillId="0" borderId="50" xfId="0" applyFont="1" applyBorder="1"/>
    <xf numFmtId="0" fontId="2" fillId="0" borderId="0" xfId="0" applyFont="1" applyAlignment="1">
      <alignment vertical="top"/>
    </xf>
    <xf numFmtId="0" fontId="21" fillId="0" borderId="50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21" fillId="0" borderId="51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21" fillId="0" borderId="0" xfId="0" applyFont="1" applyAlignment="1"/>
    <xf numFmtId="0" fontId="21" fillId="0" borderId="52" xfId="0" applyFont="1" applyBorder="1" applyAlignment="1">
      <alignment vertical="top"/>
    </xf>
    <xf numFmtId="0" fontId="21" fillId="0" borderId="53" xfId="0" applyFont="1" applyBorder="1" applyAlignment="1">
      <alignment vertical="top"/>
    </xf>
    <xf numFmtId="0" fontId="21" fillId="0" borderId="54" xfId="0" applyFont="1" applyBorder="1" applyAlignment="1">
      <alignment vertical="top"/>
    </xf>
    <xf numFmtId="0" fontId="2" fillId="0" borderId="53" xfId="0" applyFont="1" applyBorder="1" applyAlignment="1">
      <alignment vertical="top"/>
    </xf>
    <xf numFmtId="0" fontId="21" fillId="0" borderId="47" xfId="0" quotePrefix="1" applyFont="1" applyBorder="1" applyAlignment="1">
      <alignment horizontal="center" vertical="center"/>
    </xf>
    <xf numFmtId="0" fontId="21" fillId="0" borderId="5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/>
    </xf>
    <xf numFmtId="0" fontId="21" fillId="0" borderId="50" xfId="0" quotePrefix="1" applyFont="1" applyBorder="1" applyAlignment="1">
      <alignment vertical="top"/>
    </xf>
    <xf numFmtId="0" fontId="21" fillId="0" borderId="58" xfId="0" applyFont="1" applyBorder="1" applyAlignment="1">
      <alignment horizontal="left" vertical="center" indent="1"/>
    </xf>
    <xf numFmtId="0" fontId="21" fillId="0" borderId="58" xfId="0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1" fillId="0" borderId="51" xfId="0" applyFont="1" applyBorder="1" applyAlignment="1">
      <alignment vertical="center"/>
    </xf>
    <xf numFmtId="0" fontId="21" fillId="0" borderId="0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21" fillId="0" borderId="61" xfId="0" quotePrefix="1" applyFont="1" applyBorder="1" applyAlignment="1">
      <alignment horizontal="center" vertical="center"/>
    </xf>
    <xf numFmtId="0" fontId="21" fillId="0" borderId="50" xfId="0" quotePrefix="1" applyFont="1" applyBorder="1" applyAlignment="1">
      <alignment horizontal="center"/>
    </xf>
    <xf numFmtId="0" fontId="21" fillId="0" borderId="0" xfId="0" applyFont="1" applyBorder="1" applyAlignment="1"/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1" fillId="0" borderId="53" xfId="0" applyFont="1" applyBorder="1"/>
    <xf numFmtId="0" fontId="21" fillId="0" borderId="54" xfId="0" applyFont="1" applyBorder="1"/>
    <xf numFmtId="0" fontId="21" fillId="0" borderId="52" xfId="0" quotePrefix="1" applyFont="1" applyBorder="1" applyAlignment="1">
      <alignment vertical="top"/>
    </xf>
    <xf numFmtId="0" fontId="21" fillId="0" borderId="52" xfId="0" applyFont="1" applyBorder="1" applyAlignment="1">
      <alignment horizontal="left" vertical="center" indent="1"/>
    </xf>
    <xf numFmtId="0" fontId="21" fillId="0" borderId="54" xfId="0" applyFont="1" applyBorder="1" applyAlignment="1">
      <alignment vertical="center"/>
    </xf>
    <xf numFmtId="0" fontId="21" fillId="0" borderId="0" xfId="0" quotePrefix="1" applyFont="1" applyBorder="1" applyAlignment="1">
      <alignment horizontal="center" vertical="top"/>
    </xf>
    <xf numFmtId="0" fontId="21" fillId="8" borderId="49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/>
    </xf>
    <xf numFmtId="0" fontId="22" fillId="0" borderId="58" xfId="0" applyFont="1" applyBorder="1" applyAlignment="1">
      <alignment vertical="center"/>
    </xf>
    <xf numFmtId="0" fontId="22" fillId="0" borderId="59" xfId="0" applyFont="1" applyBorder="1" applyAlignment="1">
      <alignment vertical="center"/>
    </xf>
    <xf numFmtId="2" fontId="21" fillId="0" borderId="6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5" xfId="0" applyFont="1" applyBorder="1" applyAlignment="1">
      <alignment vertical="center"/>
    </xf>
    <xf numFmtId="0" fontId="21" fillId="0" borderId="0" xfId="0" applyFont="1" applyBorder="1" applyAlignment="1">
      <alignment horizontal="left" vertical="center" indent="1"/>
    </xf>
    <xf numFmtId="164" fontId="2" fillId="7" borderId="65" xfId="0" applyNumberFormat="1" applyFont="1" applyFill="1" applyBorder="1" applyAlignment="1">
      <alignment horizontal="center" vertical="center"/>
    </xf>
    <xf numFmtId="0" fontId="21" fillId="0" borderId="66" xfId="0" applyFont="1" applyBorder="1" applyAlignment="1">
      <alignment vertical="center"/>
    </xf>
    <xf numFmtId="0" fontId="21" fillId="0" borderId="59" xfId="0" applyFont="1" applyBorder="1" applyAlignment="1">
      <alignment horizontal="left" vertical="center" indent="1"/>
    </xf>
    <xf numFmtId="164" fontId="2" fillId="7" borderId="66" xfId="0" applyNumberFormat="1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2" fillId="0" borderId="5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2" fontId="21" fillId="0" borderId="66" xfId="0" applyNumberFormat="1" applyFont="1" applyBorder="1" applyAlignment="1">
      <alignment horizontal="center" vertical="center"/>
    </xf>
    <xf numFmtId="2" fontId="21" fillId="8" borderId="66" xfId="0" applyNumberFormat="1" applyFont="1" applyFill="1" applyBorder="1" applyAlignment="1">
      <alignment horizontal="center" vertical="center" wrapText="1"/>
    </xf>
    <xf numFmtId="0" fontId="21" fillId="0" borderId="67" xfId="0" quotePrefix="1" applyFont="1" applyBorder="1" applyAlignment="1">
      <alignment vertical="top"/>
    </xf>
    <xf numFmtId="164" fontId="2" fillId="8" borderId="66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indent="1"/>
    </xf>
    <xf numFmtId="0" fontId="21" fillId="0" borderId="50" xfId="0" quotePrefix="1" applyFont="1" applyBorder="1"/>
    <xf numFmtId="0" fontId="21" fillId="0" borderId="52" xfId="0" applyFont="1" applyBorder="1"/>
    <xf numFmtId="0" fontId="21" fillId="0" borderId="53" xfId="0" applyFont="1" applyBorder="1" applyAlignment="1">
      <alignment horizontal="left" indent="1"/>
    </xf>
    <xf numFmtId="0" fontId="22" fillId="0" borderId="0" xfId="0" applyFont="1" applyAlignment="1">
      <alignment horizontal="center"/>
    </xf>
    <xf numFmtId="39" fontId="21" fillId="0" borderId="59" xfId="0" applyNumberFormat="1" applyFont="1" applyFill="1" applyBorder="1" applyAlignment="1">
      <alignment vertical="center"/>
    </xf>
    <xf numFmtId="0" fontId="21" fillId="0" borderId="53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 indent="7"/>
    </xf>
    <xf numFmtId="0" fontId="21" fillId="0" borderId="0" xfId="0" applyFont="1" applyAlignment="1">
      <alignment horizontal="left" vertical="center" indent="1"/>
    </xf>
    <xf numFmtId="0" fontId="3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4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 indent="8"/>
    </xf>
    <xf numFmtId="0" fontId="0" fillId="0" borderId="0" xfId="0" applyBorder="1" applyAlignment="1">
      <alignment horizontal="left" vertical="center" indent="2"/>
    </xf>
    <xf numFmtId="0" fontId="13" fillId="0" borderId="50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4" xfId="0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41" fontId="2" fillId="0" borderId="20" xfId="0" quotePrefix="1" applyNumberFormat="1" applyFont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6" fillId="6" borderId="0" xfId="0" applyFont="1" applyFill="1" applyAlignment="1">
      <alignment horizontal="center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14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46" xfId="2" applyFont="1" applyFill="1" applyBorder="1" applyAlignment="1">
      <alignment horizontal="center" vertical="center" wrapText="1"/>
    </xf>
    <xf numFmtId="0" fontId="4" fillId="0" borderId="36" xfId="2" applyFont="1" applyFill="1" applyBorder="1" applyAlignment="1">
      <alignment horizontal="center" vertical="center" wrapText="1"/>
    </xf>
    <xf numFmtId="0" fontId="4" fillId="0" borderId="41" xfId="2" applyFont="1" applyFill="1" applyBorder="1" applyAlignment="1">
      <alignment horizontal="center" vertical="center" wrapText="1"/>
    </xf>
    <xf numFmtId="0" fontId="4" fillId="0" borderId="42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4" fillId="0" borderId="45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/>
    </xf>
    <xf numFmtId="0" fontId="5" fillId="0" borderId="9" xfId="2" applyFont="1" applyFill="1" applyBorder="1" applyAlignment="1">
      <alignment horizontal="center" vertical="center" wrapText="1" readingOrder="1"/>
    </xf>
    <xf numFmtId="0" fontId="19" fillId="0" borderId="9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4" fillId="0" borderId="43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0" borderId="44" xfId="2" applyFont="1" applyFill="1" applyBorder="1" applyAlignment="1">
      <alignment horizontal="center" vertical="center" wrapText="1"/>
    </xf>
    <xf numFmtId="0" fontId="4" fillId="0" borderId="37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/>
    </xf>
    <xf numFmtId="0" fontId="2" fillId="0" borderId="0" xfId="2" applyFont="1" applyFill="1" applyAlignment="1">
      <alignment horizontal="center"/>
    </xf>
    <xf numFmtId="0" fontId="3" fillId="0" borderId="13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15" fontId="2" fillId="0" borderId="3" xfId="0" quotePrefix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5" fontId="2" fillId="0" borderId="0" xfId="0" quotePrefix="1" applyNumberFormat="1" applyFont="1" applyBorder="1" applyAlignment="1">
      <alignment horizontal="center" vertical="top" wrapText="1"/>
    </xf>
    <xf numFmtId="15" fontId="2" fillId="0" borderId="4" xfId="0" quotePrefix="1" applyNumberFormat="1" applyFont="1" applyBorder="1" applyAlignment="1">
      <alignment horizontal="center" vertical="top" wrapText="1"/>
    </xf>
    <xf numFmtId="39" fontId="21" fillId="0" borderId="0" xfId="4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1" fillId="0" borderId="50" xfId="0" quotePrefix="1" applyFont="1" applyBorder="1" applyAlignment="1">
      <alignment horizontal="center" vertical="top"/>
    </xf>
    <xf numFmtId="0" fontId="21" fillId="0" borderId="0" xfId="0" quotePrefix="1" applyFont="1" applyBorder="1" applyAlignment="1">
      <alignment horizontal="center" vertical="top"/>
    </xf>
    <xf numFmtId="39" fontId="21" fillId="0" borderId="59" xfId="4" applyNumberFormat="1" applyFont="1" applyBorder="1" applyAlignment="1">
      <alignment horizontal="center" vertical="center"/>
    </xf>
    <xf numFmtId="39" fontId="21" fillId="0" borderId="0" xfId="0" applyNumberFormat="1" applyFont="1" applyBorder="1" applyAlignment="1">
      <alignment horizontal="center" vertical="center"/>
    </xf>
    <xf numFmtId="0" fontId="22" fillId="8" borderId="47" xfId="0" applyFont="1" applyFill="1" applyBorder="1" applyAlignment="1">
      <alignment horizontal="center" vertical="center"/>
    </xf>
    <xf numFmtId="0" fontId="22" fillId="8" borderId="48" xfId="0" applyFont="1" applyFill="1" applyBorder="1" applyAlignment="1">
      <alignment horizontal="center" vertical="center"/>
    </xf>
    <xf numFmtId="0" fontId="22" fillId="8" borderId="49" xfId="0" applyFon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vertical="center"/>
    </xf>
    <xf numFmtId="0" fontId="22" fillId="8" borderId="53" xfId="0" applyFont="1" applyFill="1" applyBorder="1" applyAlignment="1">
      <alignment horizontal="center" vertical="center"/>
    </xf>
    <xf numFmtId="0" fontId="22" fillId="8" borderId="54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21" fillId="8" borderId="55" xfId="0" applyFont="1" applyFill="1" applyBorder="1" applyAlignment="1">
      <alignment horizontal="center" vertical="center"/>
    </xf>
    <xf numFmtId="0" fontId="21" fillId="8" borderId="56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39" fontId="21" fillId="0" borderId="60" xfId="4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22" fillId="0" borderId="5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shrinkToFit="1"/>
    </xf>
    <xf numFmtId="0" fontId="21" fillId="0" borderId="51" xfId="0" applyFont="1" applyBorder="1" applyAlignment="1">
      <alignment horizontal="left" shrinkToFi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top"/>
    </xf>
    <xf numFmtId="0" fontId="21" fillId="0" borderId="55" xfId="0" applyFont="1" applyBorder="1" applyAlignment="1">
      <alignment horizontal="left" vertical="center" indent="1"/>
    </xf>
    <xf numFmtId="0" fontId="21" fillId="0" borderId="56" xfId="0" applyFont="1" applyBorder="1" applyAlignment="1">
      <alignment horizontal="left" vertical="center" indent="1"/>
    </xf>
    <xf numFmtId="0" fontId="21" fillId="0" borderId="57" xfId="0" applyFont="1" applyBorder="1" applyAlignment="1">
      <alignment horizontal="left" vertical="center" indent="1"/>
    </xf>
    <xf numFmtId="0" fontId="21" fillId="0" borderId="0" xfId="0" applyFont="1" applyBorder="1" applyAlignment="1">
      <alignment horizontal="left" vertical="top" shrinkToFit="1"/>
    </xf>
    <xf numFmtId="0" fontId="21" fillId="0" borderId="51" xfId="0" applyFont="1" applyBorder="1" applyAlignment="1">
      <alignment horizontal="left" vertical="top" shrinkToFit="1"/>
    </xf>
    <xf numFmtId="0" fontId="21" fillId="0" borderId="62" xfId="0" applyFont="1" applyBorder="1" applyAlignment="1">
      <alignment horizontal="left" vertical="center" indent="1"/>
    </xf>
    <xf numFmtId="0" fontId="21" fillId="0" borderId="63" xfId="0" applyFont="1" applyBorder="1" applyAlignment="1">
      <alignment horizontal="left" vertical="center" indent="1"/>
    </xf>
    <xf numFmtId="0" fontId="21" fillId="0" borderId="64" xfId="0" applyFont="1" applyBorder="1" applyAlignment="1">
      <alignment horizontal="left" vertical="center" indent="1"/>
    </xf>
    <xf numFmtId="0" fontId="18" fillId="0" borderId="0" xfId="0" applyFont="1" applyAlignment="1">
      <alignment horizontal="left" indent="2"/>
    </xf>
    <xf numFmtId="0" fontId="18" fillId="0" borderId="0" xfId="0" applyFont="1" applyAlignment="1">
      <alignment horizontal="left" indent="8"/>
    </xf>
  </cellXfs>
  <cellStyles count="5">
    <cellStyle name="Comma [0]" xfId="1" builtinId="6"/>
    <cellStyle name="Comma 2" xfId="4"/>
    <cellStyle name="Normal" xfId="0" builtinId="0"/>
    <cellStyle name="Normal 2" xfId="2"/>
    <cellStyle name="Percent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4. MONITORING EVALUASI'!A1"/><Relationship Id="rId7" Type="http://schemas.openxmlformats.org/officeDocument/2006/relationships/hyperlink" Target="#'5. PENGUKURAN CAPAIAN'!A1"/><Relationship Id="rId2" Type="http://schemas.openxmlformats.org/officeDocument/2006/relationships/hyperlink" Target="#'3. FORM SKP'!A1"/><Relationship Id="rId1" Type="http://schemas.openxmlformats.org/officeDocument/2006/relationships/hyperlink" Target="#'1. DATA SKP'!A1"/><Relationship Id="rId6" Type="http://schemas.openxmlformats.org/officeDocument/2006/relationships/hyperlink" Target="#'2. COVER - LANDSCAPE'!A1"/><Relationship Id="rId5" Type="http://schemas.openxmlformats.org/officeDocument/2006/relationships/hyperlink" Target="#'7. PENILAIAN DP3'!A1"/><Relationship Id="rId4" Type="http://schemas.openxmlformats.org/officeDocument/2006/relationships/hyperlink" Target="#'6. BUKU CATATAN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hyperlink" Target="#Menu!A1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hyperlink" Target="#Menu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633412</xdr:colOff>
      <xdr:row>0</xdr:row>
      <xdr:rowOff>93662</xdr:rowOff>
    </xdr:from>
    <xdr:to>
      <xdr:col>8</xdr:col>
      <xdr:colOff>109537</xdr:colOff>
      <xdr:row>5</xdr:row>
      <xdr:rowOff>128587</xdr:rowOff>
    </xdr:to>
    <xdr:sp macro="" textlink="">
      <xdr:nvSpPr>
        <xdr:cNvPr id="2" name="Rectangle 1"/>
        <xdr:cNvSpPr/>
      </xdr:nvSpPr>
      <xdr:spPr>
        <a:xfrm>
          <a:off x="633412" y="93662"/>
          <a:ext cx="4581525" cy="844550"/>
        </a:xfrm>
        <a:prstGeom prst="rect">
          <a:avLst/>
        </a:prstGeom>
        <a:effectLst>
          <a:glow rad="228600">
            <a:schemeClr val="accent6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soft" dir="tl">
            <a:rot lat="0" lon="0" rev="0"/>
          </a:lightRig>
        </a:scene3d>
        <a:sp3d>
          <a:bevelT prst="slope"/>
        </a:sp3d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id-ID" sz="2400" b="1" cap="none" spc="50">
              <a:ln w="11430"/>
              <a:solidFill>
                <a:sysClr val="windowText" lastClr="0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Bernard MT Condensed" pitchFamily="18" charset="0"/>
            </a:rPr>
            <a:t>MENU SASARAN KERJA</a:t>
          </a:r>
        </a:p>
        <a:p>
          <a:pPr algn="ctr"/>
          <a:r>
            <a:rPr lang="id-ID" sz="2400" b="1" cap="none" spc="50">
              <a:ln w="11430"/>
              <a:solidFill>
                <a:sysClr val="windowText" lastClr="0000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Bernard MT Condensed" pitchFamily="18" charset="0"/>
            </a:rPr>
            <a:t>PEGAWAI NEGERI SIPIL</a:t>
          </a:r>
        </a:p>
      </xdr:txBody>
    </xdr:sp>
    <xdr:clientData/>
  </xdr:twoCellAnchor>
  <xdr:twoCellAnchor>
    <xdr:from>
      <xdr:col>0</xdr:col>
      <xdr:colOff>614361</xdr:colOff>
      <xdr:row>7</xdr:row>
      <xdr:rowOff>7937</xdr:rowOff>
    </xdr:from>
    <xdr:to>
      <xdr:col>8</xdr:col>
      <xdr:colOff>90486</xdr:colOff>
      <xdr:row>9</xdr:row>
      <xdr:rowOff>119062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614361" y="1119187"/>
          <a:ext cx="4556125" cy="428625"/>
        </a:xfrm>
        <a:prstGeom prst="rect">
          <a:avLst/>
        </a:prstGeom>
        <a:effectLst>
          <a:glow rad="228600">
            <a:schemeClr val="accent5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id-ID" sz="1800" b="0" cap="none" spc="0">
              <a:ln w="11430"/>
              <a:solidFill>
                <a:srgbClr val="FFFF00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1. DATA</a:t>
          </a:r>
          <a:r>
            <a:rPr lang="id-ID" sz="1800" b="0" cap="none" spc="0" baseline="0">
              <a:ln w="11430"/>
              <a:solidFill>
                <a:srgbClr val="FFFF00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 SASARAN KERJA PEGAWAI</a:t>
          </a:r>
          <a:endParaRPr lang="id-ID" sz="1800" b="0" cap="none" spc="0">
            <a:ln w="11430"/>
            <a:solidFill>
              <a:srgbClr val="FFFF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Bernard MT Condensed" pitchFamily="18" charset="0"/>
          </a:endParaRPr>
        </a:p>
      </xdr:txBody>
    </xdr:sp>
    <xdr:clientData/>
  </xdr:twoCellAnchor>
  <xdr:twoCellAnchor>
    <xdr:from>
      <xdr:col>0</xdr:col>
      <xdr:colOff>612774</xdr:colOff>
      <xdr:row>13</xdr:row>
      <xdr:rowOff>115887</xdr:rowOff>
    </xdr:from>
    <xdr:to>
      <xdr:col>8</xdr:col>
      <xdr:colOff>107949</xdr:colOff>
      <xdr:row>16</xdr:row>
      <xdr:rowOff>68262</xdr:rowOff>
    </xdr:to>
    <xdr:sp macro="" textlink="">
      <xdr:nvSpPr>
        <xdr:cNvPr id="5" name="Rectangle 4">
          <a:hlinkClick xmlns:r="http://schemas.openxmlformats.org/officeDocument/2006/relationships" r:id="rId2"/>
        </xdr:cNvPr>
        <xdr:cNvSpPr/>
      </xdr:nvSpPr>
      <xdr:spPr>
        <a:xfrm>
          <a:off x="612774" y="2220912"/>
          <a:ext cx="4600575" cy="438150"/>
        </a:xfrm>
        <a:prstGeom prst="rect">
          <a:avLst/>
        </a:prstGeom>
        <a:solidFill>
          <a:srgbClr val="FFFF00"/>
        </a:solidFill>
        <a:effectLst>
          <a:glow rad="228600">
            <a:schemeClr val="accent5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id-ID" sz="1800" b="0" cap="none" spc="0">
              <a:ln w="11430"/>
              <a:solidFill>
                <a:schemeClr val="tx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3. FORMULIR SKP</a:t>
          </a:r>
        </a:p>
      </xdr:txBody>
    </xdr:sp>
    <xdr:clientData/>
  </xdr:twoCellAnchor>
  <xdr:twoCellAnchor>
    <xdr:from>
      <xdr:col>0</xdr:col>
      <xdr:colOff>604837</xdr:colOff>
      <xdr:row>17</xdr:row>
      <xdr:rowOff>19081</xdr:rowOff>
    </xdr:from>
    <xdr:to>
      <xdr:col>8</xdr:col>
      <xdr:colOff>100012</xdr:colOff>
      <xdr:row>19</xdr:row>
      <xdr:rowOff>136556</xdr:rowOff>
    </xdr:to>
    <xdr:sp macro="" textlink="">
      <xdr:nvSpPr>
        <xdr:cNvPr id="6" name="Rectangle 5">
          <a:hlinkClick xmlns:r="http://schemas.openxmlformats.org/officeDocument/2006/relationships" r:id="rId3"/>
        </xdr:cNvPr>
        <xdr:cNvSpPr/>
      </xdr:nvSpPr>
      <xdr:spPr>
        <a:xfrm>
          <a:off x="604837" y="2771806"/>
          <a:ext cx="4600575" cy="441325"/>
        </a:xfrm>
        <a:prstGeom prst="rect">
          <a:avLst/>
        </a:prstGeom>
        <a:effectLst>
          <a:glow rad="228600">
            <a:schemeClr val="accent5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id-ID" sz="1800" b="0" cap="none" spc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4. </a:t>
          </a:r>
          <a:r>
            <a:rPr lang="en-US" sz="1800" b="0" cap="none" spc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MONITORING &amp; EVALUASI SKP</a:t>
          </a:r>
          <a:endParaRPr lang="id-ID" sz="1800" b="0" cap="none" spc="0">
            <a:ln w="11430"/>
            <a:solidFill>
              <a:schemeClr val="bg1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Bernard MT Condensed" pitchFamily="18" charset="0"/>
          </a:endParaRPr>
        </a:p>
      </xdr:txBody>
    </xdr:sp>
    <xdr:clientData/>
  </xdr:twoCellAnchor>
  <xdr:twoCellAnchor>
    <xdr:from>
      <xdr:col>0</xdr:col>
      <xdr:colOff>604836</xdr:colOff>
      <xdr:row>23</xdr:row>
      <xdr:rowOff>127031</xdr:rowOff>
    </xdr:from>
    <xdr:to>
      <xdr:col>8</xdr:col>
      <xdr:colOff>100011</xdr:colOff>
      <xdr:row>26</xdr:row>
      <xdr:rowOff>79406</xdr:rowOff>
    </xdr:to>
    <xdr:sp macro="" textlink="">
      <xdr:nvSpPr>
        <xdr:cNvPr id="7" name="Rectangle 6">
          <a:hlinkClick xmlns:r="http://schemas.openxmlformats.org/officeDocument/2006/relationships" r:id="rId4"/>
        </xdr:cNvPr>
        <xdr:cNvSpPr/>
      </xdr:nvSpPr>
      <xdr:spPr>
        <a:xfrm>
          <a:off x="604836" y="3851306"/>
          <a:ext cx="4600575" cy="438150"/>
        </a:xfrm>
        <a:prstGeom prst="rect">
          <a:avLst/>
        </a:prstGeom>
        <a:solidFill>
          <a:schemeClr val="accent6">
            <a:lumMod val="75000"/>
          </a:schemeClr>
        </a:solidFill>
        <a:effectLst>
          <a:glow rad="228600">
            <a:schemeClr val="accent5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1800" b="0" cap="none" spc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6</a:t>
          </a:r>
          <a:r>
            <a:rPr lang="id-ID" sz="1800" b="0" cap="none" spc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. BUKU CATATAN PERILAKU KERJA PNS</a:t>
          </a:r>
        </a:p>
      </xdr:txBody>
    </xdr:sp>
    <xdr:clientData/>
  </xdr:twoCellAnchor>
  <xdr:twoCellAnchor>
    <xdr:from>
      <xdr:col>0</xdr:col>
      <xdr:colOff>595312</xdr:colOff>
      <xdr:row>27</xdr:row>
      <xdr:rowOff>28606</xdr:rowOff>
    </xdr:from>
    <xdr:to>
      <xdr:col>8</xdr:col>
      <xdr:colOff>100012</xdr:colOff>
      <xdr:row>29</xdr:row>
      <xdr:rowOff>146081</xdr:rowOff>
    </xdr:to>
    <xdr:sp macro="" textlink="">
      <xdr:nvSpPr>
        <xdr:cNvPr id="8" name="Rectangle 7">
          <a:hlinkClick xmlns:r="http://schemas.openxmlformats.org/officeDocument/2006/relationships" r:id="rId5"/>
        </xdr:cNvPr>
        <xdr:cNvSpPr/>
      </xdr:nvSpPr>
      <xdr:spPr>
        <a:xfrm>
          <a:off x="595312" y="4400581"/>
          <a:ext cx="4610100" cy="441325"/>
        </a:xfrm>
        <a:prstGeom prst="rect">
          <a:avLst/>
        </a:prstGeom>
        <a:effectLst>
          <a:glow rad="228600">
            <a:schemeClr val="accent5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1800" b="0" cap="none" spc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7</a:t>
          </a:r>
          <a:r>
            <a:rPr lang="id-ID" sz="1800" b="0" cap="none" spc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. PENILAIAN PRESTASI KERJA PNS</a:t>
          </a:r>
        </a:p>
      </xdr:txBody>
    </xdr:sp>
    <xdr:clientData/>
  </xdr:twoCellAnchor>
  <xdr:twoCellAnchor>
    <xdr:from>
      <xdr:col>0</xdr:col>
      <xdr:colOff>603248</xdr:colOff>
      <xdr:row>10</xdr:row>
      <xdr:rowOff>55584</xdr:rowOff>
    </xdr:from>
    <xdr:to>
      <xdr:col>8</xdr:col>
      <xdr:colOff>98423</xdr:colOff>
      <xdr:row>13</xdr:row>
      <xdr:rowOff>7959</xdr:rowOff>
    </xdr:to>
    <xdr:sp macro="" textlink="">
      <xdr:nvSpPr>
        <xdr:cNvPr id="9" name="Rectangle 8">
          <a:hlinkClick xmlns:r="http://schemas.openxmlformats.org/officeDocument/2006/relationships" r:id="rId6"/>
        </xdr:cNvPr>
        <xdr:cNvSpPr/>
      </xdr:nvSpPr>
      <xdr:spPr>
        <a:xfrm>
          <a:off x="603248" y="1643084"/>
          <a:ext cx="4575175" cy="428625"/>
        </a:xfrm>
        <a:prstGeom prst="rec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id-ID" sz="1800" b="0" cap="none" spc="0">
              <a:ln w="11430"/>
              <a:solidFill>
                <a:srgbClr val="FFFF00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2. COVER</a:t>
          </a:r>
        </a:p>
      </xdr:txBody>
    </xdr:sp>
    <xdr:clientData/>
  </xdr:twoCellAnchor>
  <xdr:twoCellAnchor>
    <xdr:from>
      <xdr:col>0</xdr:col>
      <xdr:colOff>600075</xdr:colOff>
      <xdr:row>20</xdr:row>
      <xdr:rowOff>85725</xdr:rowOff>
    </xdr:from>
    <xdr:to>
      <xdr:col>8</xdr:col>
      <xdr:colOff>104775</xdr:colOff>
      <xdr:row>23</xdr:row>
      <xdr:rowOff>41275</xdr:rowOff>
    </xdr:to>
    <xdr:sp macro="" textlink="">
      <xdr:nvSpPr>
        <xdr:cNvPr id="11" name="Rectangle 10">
          <a:hlinkClick xmlns:r="http://schemas.openxmlformats.org/officeDocument/2006/relationships" r:id="rId7"/>
        </xdr:cNvPr>
        <xdr:cNvSpPr/>
      </xdr:nvSpPr>
      <xdr:spPr>
        <a:xfrm>
          <a:off x="600075" y="3324225"/>
          <a:ext cx="4610100" cy="4413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  <a:effectLst>
          <a:glow rad="228600">
            <a:schemeClr val="accent5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sz="1800" b="0" cap="none" spc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5</a:t>
          </a:r>
          <a:r>
            <a:rPr lang="id-ID" sz="1800" b="0" cap="none" spc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. </a:t>
          </a:r>
          <a:r>
            <a:rPr lang="en-US" sz="1800" b="0" cap="none" spc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PENGUKURAN CAPAIAN</a:t>
          </a:r>
          <a:r>
            <a:rPr lang="en-US" sz="1800" b="0" cap="none" spc="0" baseline="0">
              <a:ln w="11430"/>
              <a:solidFill>
                <a:schemeClr val="bg1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Bernard MT Condensed" pitchFamily="18" charset="0"/>
            </a:rPr>
            <a:t> SKP</a:t>
          </a:r>
          <a:endParaRPr lang="id-ID" sz="1800" b="0" cap="none" spc="0">
            <a:ln w="11430"/>
            <a:solidFill>
              <a:schemeClr val="bg1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Bernard MT Condensed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8</xdr:row>
      <xdr:rowOff>19050</xdr:rowOff>
    </xdr:from>
    <xdr:to>
      <xdr:col>7</xdr:col>
      <xdr:colOff>419100</xdr:colOff>
      <xdr:row>11</xdr:row>
      <xdr:rowOff>257175</xdr:rowOff>
    </xdr:to>
    <xdr:sp macro="" textlink="">
      <xdr:nvSpPr>
        <xdr:cNvPr id="4" name="Left Arrow Callout 3">
          <a:hlinkClick xmlns:r="http://schemas.openxmlformats.org/officeDocument/2006/relationships" r:id="rId1"/>
        </xdr:cNvPr>
        <xdr:cNvSpPr/>
      </xdr:nvSpPr>
      <xdr:spPr>
        <a:xfrm>
          <a:off x="6591300" y="2190750"/>
          <a:ext cx="1009650" cy="1095375"/>
        </a:xfrm>
        <a:prstGeom prst="leftArrowCallout">
          <a:avLst>
            <a:gd name="adj1" fmla="val 990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11</xdr:col>
      <xdr:colOff>400050</xdr:colOff>
      <xdr:row>8</xdr:row>
      <xdr:rowOff>104775</xdr:rowOff>
    </xdr:to>
    <xdr:sp macro="" textlink="">
      <xdr:nvSpPr>
        <xdr:cNvPr id="5" name="Left Arrow Callout 4">
          <a:hlinkClick xmlns:r="http://schemas.openxmlformats.org/officeDocument/2006/relationships" r:id="rId1"/>
        </xdr:cNvPr>
        <xdr:cNvSpPr/>
      </xdr:nvSpPr>
      <xdr:spPr>
        <a:xfrm>
          <a:off x="5991225" y="657225"/>
          <a:ext cx="1038225" cy="1095375"/>
        </a:xfrm>
        <a:prstGeom prst="leftArrowCallout">
          <a:avLst>
            <a:gd name="adj1" fmla="val 990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  <xdr:twoCellAnchor>
    <xdr:from>
      <xdr:col>3</xdr:col>
      <xdr:colOff>266700</xdr:colOff>
      <xdr:row>4</xdr:row>
      <xdr:rowOff>9525</xdr:rowOff>
    </xdr:from>
    <xdr:to>
      <xdr:col>6</xdr:col>
      <xdr:colOff>57150</xdr:colOff>
      <xdr:row>6</xdr:row>
      <xdr:rowOff>625187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666750"/>
          <a:ext cx="866775" cy="939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82827</xdr:colOff>
      <xdr:row>6</xdr:row>
      <xdr:rowOff>91108</xdr:rowOff>
    </xdr:from>
    <xdr:to>
      <xdr:col>15</xdr:col>
      <xdr:colOff>482877</xdr:colOff>
      <xdr:row>30</xdr:row>
      <xdr:rowOff>115957</xdr:rowOff>
    </xdr:to>
    <xdr:sp macro="" textlink="">
      <xdr:nvSpPr>
        <xdr:cNvPr id="2" name="Left Arrow Callout 1">
          <a:hlinkClick xmlns:r="http://schemas.openxmlformats.org/officeDocument/2006/relationships" r:id="rId1"/>
        </xdr:cNvPr>
        <xdr:cNvSpPr/>
      </xdr:nvSpPr>
      <xdr:spPr>
        <a:xfrm>
          <a:off x="8439979" y="1085021"/>
          <a:ext cx="1012963" cy="5209762"/>
        </a:xfrm>
        <a:prstGeom prst="leftArrowCallout">
          <a:avLst>
            <a:gd name="adj1" fmla="val 990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  <xdr:twoCellAnchor>
    <xdr:from>
      <xdr:col>5</xdr:col>
      <xdr:colOff>573155</xdr:colOff>
      <xdr:row>2</xdr:row>
      <xdr:rowOff>4646</xdr:rowOff>
    </xdr:from>
    <xdr:to>
      <xdr:col>8</xdr:col>
      <xdr:colOff>66260</xdr:colOff>
      <xdr:row>6</xdr:row>
      <xdr:rowOff>386660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394" y="335950"/>
          <a:ext cx="1000540" cy="104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</xdr:row>
      <xdr:rowOff>114300</xdr:rowOff>
    </xdr:from>
    <xdr:to>
      <xdr:col>12</xdr:col>
      <xdr:colOff>495300</xdr:colOff>
      <xdr:row>17</xdr:row>
      <xdr:rowOff>269875</xdr:rowOff>
    </xdr:to>
    <xdr:sp macro="" textlink="">
      <xdr:nvSpPr>
        <xdr:cNvPr id="4" name="Left Arrow Callout 3">
          <a:hlinkClick xmlns:r="http://schemas.openxmlformats.org/officeDocument/2006/relationships" r:id="rId1"/>
        </xdr:cNvPr>
        <xdr:cNvSpPr/>
      </xdr:nvSpPr>
      <xdr:spPr>
        <a:xfrm>
          <a:off x="8734425" y="733425"/>
          <a:ext cx="1031875" cy="5537200"/>
        </a:xfrm>
        <a:prstGeom prst="leftArrowCallout">
          <a:avLst>
            <a:gd name="adj1" fmla="val 990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12</xdr:col>
      <xdr:colOff>428625</xdr:colOff>
      <xdr:row>32</xdr:row>
      <xdr:rowOff>31750</xdr:rowOff>
    </xdr:to>
    <xdr:sp macro="" textlink="">
      <xdr:nvSpPr>
        <xdr:cNvPr id="3" name="Left Arrow Callout 2">
          <a:hlinkClick xmlns:r="http://schemas.openxmlformats.org/officeDocument/2006/relationships" r:id="rId2"/>
        </xdr:cNvPr>
        <xdr:cNvSpPr/>
      </xdr:nvSpPr>
      <xdr:spPr>
        <a:xfrm>
          <a:off x="8667750" y="6540500"/>
          <a:ext cx="1031875" cy="3635375"/>
        </a:xfrm>
        <a:prstGeom prst="leftArrowCallout">
          <a:avLst>
            <a:gd name="adj1" fmla="val 990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91112</xdr:colOff>
      <xdr:row>9</xdr:row>
      <xdr:rowOff>0</xdr:rowOff>
    </xdr:from>
    <xdr:to>
      <xdr:col>22</xdr:col>
      <xdr:colOff>182221</xdr:colOff>
      <xdr:row>18</xdr:row>
      <xdr:rowOff>312324</xdr:rowOff>
    </xdr:to>
    <xdr:sp macro="" textlink="">
      <xdr:nvSpPr>
        <xdr:cNvPr id="3" name="Left Arrow Callout 2">
          <a:hlinkClick xmlns:r="http://schemas.openxmlformats.org/officeDocument/2006/relationships" r:id="rId1"/>
        </xdr:cNvPr>
        <xdr:cNvSpPr/>
      </xdr:nvSpPr>
      <xdr:spPr>
        <a:xfrm>
          <a:off x="11007590" y="1639957"/>
          <a:ext cx="1316935" cy="4163737"/>
        </a:xfrm>
        <a:prstGeom prst="leftArrowCallout">
          <a:avLst>
            <a:gd name="adj1" fmla="val 813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  <xdr:twoCellAnchor>
    <xdr:from>
      <xdr:col>20</xdr:col>
      <xdr:colOff>74547</xdr:colOff>
      <xdr:row>41</xdr:row>
      <xdr:rowOff>0</xdr:rowOff>
    </xdr:from>
    <xdr:to>
      <xdr:col>22</xdr:col>
      <xdr:colOff>91113</xdr:colOff>
      <xdr:row>50</xdr:row>
      <xdr:rowOff>331374</xdr:rowOff>
    </xdr:to>
    <xdr:sp macro="" textlink="">
      <xdr:nvSpPr>
        <xdr:cNvPr id="4" name="Left Arrow Callout 3">
          <a:hlinkClick xmlns:r="http://schemas.openxmlformats.org/officeDocument/2006/relationships" r:id="rId2"/>
        </xdr:cNvPr>
        <xdr:cNvSpPr/>
      </xdr:nvSpPr>
      <xdr:spPr>
        <a:xfrm>
          <a:off x="10991025" y="9881152"/>
          <a:ext cx="1242392" cy="4116526"/>
        </a:xfrm>
        <a:prstGeom prst="leftArrowCallout">
          <a:avLst>
            <a:gd name="adj1" fmla="val 813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  <xdr:twoCellAnchor>
    <xdr:from>
      <xdr:col>20</xdr:col>
      <xdr:colOff>74546</xdr:colOff>
      <xdr:row>73</xdr:row>
      <xdr:rowOff>0</xdr:rowOff>
    </xdr:from>
    <xdr:to>
      <xdr:col>22</xdr:col>
      <xdr:colOff>57981</xdr:colOff>
      <xdr:row>83</xdr:row>
      <xdr:rowOff>17049</xdr:rowOff>
    </xdr:to>
    <xdr:sp macro="" textlink="">
      <xdr:nvSpPr>
        <xdr:cNvPr id="5" name="Left Arrow Callout 4">
          <a:hlinkClick xmlns:r="http://schemas.openxmlformats.org/officeDocument/2006/relationships" r:id="rId3"/>
        </xdr:cNvPr>
        <xdr:cNvSpPr/>
      </xdr:nvSpPr>
      <xdr:spPr>
        <a:xfrm>
          <a:off x="10991024" y="18147196"/>
          <a:ext cx="1209261" cy="3984418"/>
        </a:xfrm>
        <a:prstGeom prst="leftArrowCallout">
          <a:avLst>
            <a:gd name="adj1" fmla="val 813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84533</xdr:colOff>
      <xdr:row>6</xdr:row>
      <xdr:rowOff>230187</xdr:rowOff>
    </xdr:from>
    <xdr:to>
      <xdr:col>20</xdr:col>
      <xdr:colOff>248475</xdr:colOff>
      <xdr:row>31</xdr:row>
      <xdr:rowOff>265044</xdr:rowOff>
    </xdr:to>
    <xdr:sp macro="" textlink="">
      <xdr:nvSpPr>
        <xdr:cNvPr id="3" name="Left Arrow Callout 2">
          <a:hlinkClick xmlns:r="http://schemas.openxmlformats.org/officeDocument/2006/relationships" r:id="rId1"/>
        </xdr:cNvPr>
        <xdr:cNvSpPr/>
      </xdr:nvSpPr>
      <xdr:spPr>
        <a:xfrm>
          <a:off x="9336207" y="1373187"/>
          <a:ext cx="1456029" cy="7157900"/>
        </a:xfrm>
        <a:prstGeom prst="leftArrowCallout">
          <a:avLst>
            <a:gd name="adj1" fmla="val 813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82550</xdr:colOff>
      <xdr:row>6</xdr:row>
      <xdr:rowOff>19050</xdr:rowOff>
    </xdr:from>
    <xdr:to>
      <xdr:col>11</xdr:col>
      <xdr:colOff>482600</xdr:colOff>
      <xdr:row>20</xdr:row>
      <xdr:rowOff>171449</xdr:rowOff>
    </xdr:to>
    <xdr:sp macro="" textlink="">
      <xdr:nvSpPr>
        <xdr:cNvPr id="2" name="Left Arrow Callout 1">
          <a:hlinkClick xmlns:r="http://schemas.openxmlformats.org/officeDocument/2006/relationships" r:id="rId1"/>
        </xdr:cNvPr>
        <xdr:cNvSpPr/>
      </xdr:nvSpPr>
      <xdr:spPr>
        <a:xfrm>
          <a:off x="6616700" y="1466850"/>
          <a:ext cx="1009650" cy="3962399"/>
        </a:xfrm>
        <a:prstGeom prst="leftArrowCallout">
          <a:avLst>
            <a:gd name="adj1" fmla="val 990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1895475</xdr:colOff>
      <xdr:row>1</xdr:row>
      <xdr:rowOff>28575</xdr:rowOff>
    </xdr:from>
    <xdr:to>
      <xdr:col>14</xdr:col>
      <xdr:colOff>523875</xdr:colOff>
      <xdr:row>5</xdr:row>
      <xdr:rowOff>238125</xdr:rowOff>
    </xdr:to>
    <xdr:pic>
      <xdr:nvPicPr>
        <xdr:cNvPr id="2" name="Picture 1" descr="G:\logo\Government\lambang_garudaPS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200025"/>
          <a:ext cx="11239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4</xdr:row>
      <xdr:rowOff>247649</xdr:rowOff>
    </xdr:from>
    <xdr:to>
      <xdr:col>19</xdr:col>
      <xdr:colOff>276225</xdr:colOff>
      <xdr:row>30</xdr:row>
      <xdr:rowOff>161924</xdr:rowOff>
    </xdr:to>
    <xdr:sp macro="" textlink="">
      <xdr:nvSpPr>
        <xdr:cNvPr id="3" name="Left Arrow Callout 2">
          <a:hlinkClick xmlns:r="http://schemas.openxmlformats.org/officeDocument/2006/relationships" r:id="rId2"/>
        </xdr:cNvPr>
        <xdr:cNvSpPr/>
      </xdr:nvSpPr>
      <xdr:spPr>
        <a:xfrm>
          <a:off x="11715750" y="1162049"/>
          <a:ext cx="1409700" cy="6391275"/>
        </a:xfrm>
        <a:prstGeom prst="leftArrowCallout">
          <a:avLst>
            <a:gd name="adj1" fmla="val 990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  <xdr:twoCellAnchor>
    <xdr:from>
      <xdr:col>17</xdr:col>
      <xdr:colOff>95250</xdr:colOff>
      <xdr:row>32</xdr:row>
      <xdr:rowOff>66675</xdr:rowOff>
    </xdr:from>
    <xdr:to>
      <xdr:col>19</xdr:col>
      <xdr:colOff>285750</xdr:colOff>
      <xdr:row>57</xdr:row>
      <xdr:rowOff>276224</xdr:rowOff>
    </xdr:to>
    <xdr:sp macro="" textlink="">
      <xdr:nvSpPr>
        <xdr:cNvPr id="4" name="Left Arrow Callout 3">
          <a:hlinkClick xmlns:r="http://schemas.openxmlformats.org/officeDocument/2006/relationships" r:id="rId3"/>
        </xdr:cNvPr>
        <xdr:cNvSpPr/>
      </xdr:nvSpPr>
      <xdr:spPr>
        <a:xfrm>
          <a:off x="11725275" y="7839075"/>
          <a:ext cx="1409700" cy="7181849"/>
        </a:xfrm>
        <a:prstGeom prst="leftArrowCallout">
          <a:avLst>
            <a:gd name="adj1" fmla="val 9906"/>
            <a:gd name="adj2" fmla="val 47641"/>
            <a:gd name="adj3" fmla="val 25000"/>
            <a:gd name="adj4" fmla="val 64977"/>
          </a:avLst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 b="1"/>
            <a:t>BACK</a:t>
          </a:r>
          <a:r>
            <a:rPr lang="id-ID" sz="1100" b="1" baseline="0"/>
            <a:t> TO MENU UTAMA</a:t>
          </a:r>
          <a:endParaRPr lang="id-ID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2015/12.%20TUG.%20TAMBAHAN%20SASARAN%20KERJA%20PEGAWAI%20(SKP)%20-%202015/SUBBAG%20KEPEGAWAIAN/FORMULIR%20SKP%20FUNG.%20UMUM%20Ada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EV"/>
      <sheetName val="SKP"/>
      <sheetName val="PENGUKURAN"/>
      <sheetName val="DP3"/>
    </sheetNames>
    <sheetDataSet>
      <sheetData sheetId="0"/>
      <sheetData sheetId="1"/>
      <sheetData sheetId="2">
        <row r="24">
          <cell r="M24" t="str">
            <v>Pangkep, 31 Desember 2014</v>
          </cell>
        </row>
        <row r="26">
          <cell r="M26" t="str">
            <v>Pejabat Penilai,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0"/>
  </sheetPr>
  <dimension ref="A1"/>
  <sheetViews>
    <sheetView showGridLines="0" showRowColHeaders="0" showRuler="0" view="pageBreakPreview" topLeftCell="B1" zoomScaleNormal="100" zoomScaleSheetLayoutView="100" zoomScalePageLayoutView="70" workbookViewId="0"/>
  </sheetViews>
  <sheetFormatPr defaultRowHeight="12.75"/>
  <sheetData/>
  <pageMargins left="0.87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&amp;C&amp;"-,Regular"&amp;8Subbag Kepegawaian - PPNP 2015</oddHeader>
    <oddFooter>&amp;C&amp;"-,Regular"&amp;8POLITEKNIK PERTANIAN NEGERI PANGAJENE KEPULAUAN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70C0"/>
  </sheetPr>
  <dimension ref="A1:E20"/>
  <sheetViews>
    <sheetView showWhiteSpace="0" view="pageLayout" topLeftCell="A22" workbookViewId="0">
      <selection activeCell="E8" sqref="E8"/>
    </sheetView>
  </sheetViews>
  <sheetFormatPr defaultRowHeight="18"/>
  <cols>
    <col min="1" max="1" width="4.28515625" style="75" customWidth="1"/>
    <col min="2" max="2" width="3.7109375" style="74" customWidth="1"/>
    <col min="3" max="3" width="27.5703125" style="74" customWidth="1"/>
    <col min="4" max="4" width="1.5703125" style="74" bestFit="1" customWidth="1"/>
    <col min="5" max="5" width="52.28515625" style="74" customWidth="1"/>
    <col min="6" max="16384" width="9.140625" style="74"/>
  </cols>
  <sheetData>
    <row r="1" spans="1:5">
      <c r="A1" s="311" t="s">
        <v>89</v>
      </c>
      <c r="B1" s="311"/>
      <c r="C1" s="311"/>
      <c r="D1" s="311"/>
      <c r="E1" s="311"/>
    </row>
    <row r="3" spans="1:5" ht="22.5" customHeight="1">
      <c r="A3" s="78">
        <v>1</v>
      </c>
      <c r="B3" s="312" t="s">
        <v>64</v>
      </c>
      <c r="C3" s="313"/>
      <c r="D3" s="314"/>
      <c r="E3" s="315"/>
    </row>
    <row r="4" spans="1:5" ht="22.5" customHeight="1">
      <c r="A4" s="83"/>
      <c r="B4" s="81" t="s">
        <v>65</v>
      </c>
      <c r="C4" s="79" t="s">
        <v>4</v>
      </c>
      <c r="D4" s="80" t="s">
        <v>72</v>
      </c>
      <c r="E4" s="110" t="s">
        <v>171</v>
      </c>
    </row>
    <row r="5" spans="1:5" ht="22.5" customHeight="1">
      <c r="A5" s="84"/>
      <c r="B5" s="81" t="s">
        <v>66</v>
      </c>
      <c r="C5" s="79" t="s">
        <v>5</v>
      </c>
      <c r="D5" s="76" t="s">
        <v>72</v>
      </c>
      <c r="E5" s="120" t="s">
        <v>170</v>
      </c>
    </row>
    <row r="6" spans="1:5" ht="22.5" customHeight="1">
      <c r="A6" s="84"/>
      <c r="B6" s="82" t="s">
        <v>67</v>
      </c>
      <c r="C6" s="79" t="s">
        <v>8</v>
      </c>
      <c r="D6" s="76" t="s">
        <v>72</v>
      </c>
      <c r="E6" s="109" t="s">
        <v>169</v>
      </c>
    </row>
    <row r="7" spans="1:5" ht="42.6" customHeight="1">
      <c r="A7" s="84"/>
      <c r="B7" s="82" t="s">
        <v>68</v>
      </c>
      <c r="C7" s="79" t="s">
        <v>6</v>
      </c>
      <c r="D7" s="77" t="s">
        <v>72</v>
      </c>
      <c r="E7" s="121" t="s">
        <v>183</v>
      </c>
    </row>
    <row r="8" spans="1:5" ht="22.5" customHeight="1">
      <c r="A8" s="85"/>
      <c r="B8" s="82" t="s">
        <v>69</v>
      </c>
      <c r="C8" s="79" t="s">
        <v>7</v>
      </c>
      <c r="D8" s="77" t="s">
        <v>72</v>
      </c>
      <c r="E8" s="109" t="s">
        <v>94</v>
      </c>
    </row>
    <row r="9" spans="1:5" ht="22.5" customHeight="1">
      <c r="A9" s="86">
        <v>2</v>
      </c>
      <c r="B9" s="316" t="s">
        <v>70</v>
      </c>
      <c r="C9" s="317"/>
      <c r="D9" s="317"/>
      <c r="E9" s="318"/>
    </row>
    <row r="10" spans="1:5" ht="22.5" customHeight="1">
      <c r="A10" s="83"/>
      <c r="B10" s="81" t="s">
        <v>65</v>
      </c>
      <c r="C10" s="79" t="s">
        <v>4</v>
      </c>
      <c r="D10" s="76" t="s">
        <v>72</v>
      </c>
      <c r="E10" s="109" t="s">
        <v>174</v>
      </c>
    </row>
    <row r="11" spans="1:5" ht="22.5" customHeight="1">
      <c r="A11" s="84"/>
      <c r="B11" s="81" t="s">
        <v>66</v>
      </c>
      <c r="C11" s="79" t="s">
        <v>5</v>
      </c>
      <c r="D11" s="76" t="s">
        <v>72</v>
      </c>
      <c r="E11" s="120" t="s">
        <v>177</v>
      </c>
    </row>
    <row r="12" spans="1:5" ht="22.5" customHeight="1">
      <c r="A12" s="84"/>
      <c r="B12" s="82" t="s">
        <v>67</v>
      </c>
      <c r="C12" s="79" t="s">
        <v>8</v>
      </c>
      <c r="D12" s="76" t="s">
        <v>72</v>
      </c>
      <c r="E12" s="109" t="s">
        <v>95</v>
      </c>
    </row>
    <row r="13" spans="1:5" ht="22.5" customHeight="1">
      <c r="A13" s="84"/>
      <c r="B13" s="82" t="s">
        <v>68</v>
      </c>
      <c r="C13" s="79" t="s">
        <v>6</v>
      </c>
      <c r="D13" s="77" t="s">
        <v>72</v>
      </c>
      <c r="E13" s="109" t="s">
        <v>172</v>
      </c>
    </row>
    <row r="14" spans="1:5" ht="22.5" customHeight="1">
      <c r="A14" s="85"/>
      <c r="B14" s="82" t="s">
        <v>69</v>
      </c>
      <c r="C14" s="79" t="s">
        <v>7</v>
      </c>
      <c r="D14" s="77" t="s">
        <v>72</v>
      </c>
      <c r="E14" s="109" t="s">
        <v>173</v>
      </c>
    </row>
    <row r="15" spans="1:5" ht="22.5" customHeight="1">
      <c r="A15" s="87">
        <v>3</v>
      </c>
      <c r="B15" s="319" t="s">
        <v>71</v>
      </c>
      <c r="C15" s="320"/>
      <c r="D15" s="320"/>
      <c r="E15" s="321"/>
    </row>
    <row r="16" spans="1:5" ht="22.5" customHeight="1">
      <c r="A16" s="83"/>
      <c r="B16" s="81" t="s">
        <v>65</v>
      </c>
      <c r="C16" s="79" t="s">
        <v>4</v>
      </c>
      <c r="D16" s="76" t="s">
        <v>72</v>
      </c>
      <c r="E16" s="109" t="s">
        <v>175</v>
      </c>
    </row>
    <row r="17" spans="1:5" ht="22.5" customHeight="1">
      <c r="A17" s="84"/>
      <c r="B17" s="81" t="s">
        <v>66</v>
      </c>
      <c r="C17" s="79" t="s">
        <v>5</v>
      </c>
      <c r="D17" s="76" t="s">
        <v>72</v>
      </c>
      <c r="E17" s="120" t="s">
        <v>176</v>
      </c>
    </row>
    <row r="18" spans="1:5" ht="22.5" customHeight="1">
      <c r="A18" s="84"/>
      <c r="B18" s="82" t="s">
        <v>67</v>
      </c>
      <c r="C18" s="79" t="s">
        <v>8</v>
      </c>
      <c r="D18" s="76" t="s">
        <v>72</v>
      </c>
      <c r="E18" s="109" t="s">
        <v>96</v>
      </c>
    </row>
    <row r="19" spans="1:5" ht="42.6" customHeight="1">
      <c r="A19" s="84"/>
      <c r="B19" s="82" t="s">
        <v>68</v>
      </c>
      <c r="C19" s="79" t="s">
        <v>6</v>
      </c>
      <c r="D19" s="77" t="s">
        <v>72</v>
      </c>
      <c r="E19" s="121" t="s">
        <v>178</v>
      </c>
    </row>
    <row r="20" spans="1:5" ht="22.5" customHeight="1">
      <c r="A20" s="85"/>
      <c r="B20" s="82" t="s">
        <v>69</v>
      </c>
      <c r="C20" s="79" t="s">
        <v>7</v>
      </c>
      <c r="D20" s="77" t="s">
        <v>72</v>
      </c>
      <c r="E20" s="109" t="str">
        <f>E14</f>
        <v>Universitas Andalas</v>
      </c>
    </row>
  </sheetData>
  <sheetProtection selectLockedCells="1" selectUnlockedCells="1"/>
  <mergeCells count="4">
    <mergeCell ref="A1:E1"/>
    <mergeCell ref="B3:E3"/>
    <mergeCell ref="B9:E9"/>
    <mergeCell ref="B15:E15"/>
  </mergeCells>
  <pageMargins left="0.73" right="0.45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theme="1"/>
  </sheetPr>
  <dimension ref="A1:J44"/>
  <sheetViews>
    <sheetView tabSelected="1" view="pageBreakPreview" zoomScale="115" zoomScaleNormal="100" zoomScaleSheetLayoutView="115" workbookViewId="0">
      <selection activeCell="H12" sqref="H12"/>
    </sheetView>
  </sheetViews>
  <sheetFormatPr defaultRowHeight="12.75"/>
  <cols>
    <col min="1" max="1" width="15.42578125" style="88" customWidth="1"/>
    <col min="2" max="3" width="9.140625" style="88"/>
    <col min="4" max="4" width="4.5703125" style="88" customWidth="1"/>
    <col min="5" max="5" width="1.5703125" style="88" customWidth="1"/>
    <col min="6" max="16384" width="9.140625" style="88"/>
  </cols>
  <sheetData>
    <row r="1" spans="1:10" ht="13.5" thickTop="1">
      <c r="A1" s="91"/>
      <c r="B1" s="92"/>
      <c r="C1" s="92"/>
      <c r="D1" s="92"/>
      <c r="E1" s="92"/>
      <c r="F1" s="92"/>
      <c r="G1" s="92"/>
      <c r="H1" s="92"/>
      <c r="I1" s="92"/>
      <c r="J1" s="93"/>
    </row>
    <row r="2" spans="1:10">
      <c r="A2" s="94"/>
      <c r="B2" s="89"/>
      <c r="C2" s="89"/>
      <c r="D2" s="89"/>
      <c r="E2" s="89"/>
      <c r="F2" s="89"/>
      <c r="G2" s="89"/>
      <c r="H2" s="89"/>
      <c r="I2" s="89"/>
      <c r="J2" s="95"/>
    </row>
    <row r="3" spans="1:10">
      <c r="A3" s="94"/>
      <c r="B3" s="89"/>
      <c r="C3" s="89"/>
      <c r="D3" s="89"/>
      <c r="E3" s="89"/>
      <c r="F3" s="89"/>
      <c r="G3" s="89"/>
      <c r="H3" s="89"/>
      <c r="I3" s="89"/>
      <c r="J3" s="95"/>
    </row>
    <row r="4" spans="1:10">
      <c r="A4" s="94"/>
      <c r="B4" s="89"/>
      <c r="C4" s="89"/>
      <c r="D4" s="89"/>
      <c r="E4" s="89"/>
      <c r="F4" s="89"/>
      <c r="G4" s="89"/>
      <c r="H4" s="89"/>
      <c r="I4" s="89"/>
      <c r="J4" s="95"/>
    </row>
    <row r="5" spans="1:10">
      <c r="A5" s="94"/>
      <c r="B5" s="89"/>
      <c r="C5" s="89"/>
      <c r="D5" s="89"/>
      <c r="E5" s="89"/>
      <c r="F5" s="89"/>
      <c r="G5" s="89"/>
      <c r="H5" s="89"/>
      <c r="I5" s="89"/>
      <c r="J5" s="95"/>
    </row>
    <row r="6" spans="1:10">
      <c r="A6" s="94"/>
      <c r="B6" s="89"/>
      <c r="C6" s="89"/>
      <c r="D6" s="89"/>
      <c r="E6" s="89"/>
      <c r="F6" s="89"/>
      <c r="G6" s="89"/>
      <c r="H6" s="89"/>
      <c r="I6" s="89"/>
      <c r="J6" s="95"/>
    </row>
    <row r="7" spans="1:10" ht="60" customHeight="1">
      <c r="A7" s="94"/>
      <c r="B7" s="89"/>
      <c r="C7" s="89"/>
      <c r="D7" s="89"/>
      <c r="E7" s="89"/>
      <c r="F7" s="89"/>
      <c r="G7" s="89"/>
      <c r="H7" s="89"/>
      <c r="I7" s="89"/>
      <c r="J7" s="95"/>
    </row>
    <row r="8" spans="1:10" ht="18">
      <c r="A8" s="322" t="s">
        <v>61</v>
      </c>
      <c r="B8" s="323"/>
      <c r="C8" s="323"/>
      <c r="D8" s="323"/>
      <c r="E8" s="323"/>
      <c r="F8" s="323"/>
      <c r="G8" s="323"/>
      <c r="H8" s="323"/>
      <c r="I8" s="323"/>
      <c r="J8" s="324"/>
    </row>
    <row r="9" spans="1:10" ht="18">
      <c r="A9" s="322" t="s">
        <v>62</v>
      </c>
      <c r="B9" s="323"/>
      <c r="C9" s="323"/>
      <c r="D9" s="323"/>
      <c r="E9" s="323"/>
      <c r="F9" s="323"/>
      <c r="G9" s="323"/>
      <c r="H9" s="323"/>
      <c r="I9" s="323"/>
      <c r="J9" s="324"/>
    </row>
    <row r="10" spans="1:10">
      <c r="A10" s="94"/>
      <c r="B10" s="89"/>
      <c r="C10" s="89"/>
      <c r="D10" s="89"/>
      <c r="E10" s="89"/>
      <c r="F10" s="89"/>
      <c r="G10" s="89"/>
      <c r="H10" s="89"/>
      <c r="I10" s="89"/>
      <c r="J10" s="95"/>
    </row>
    <row r="11" spans="1:10">
      <c r="A11" s="94"/>
      <c r="B11" s="89"/>
      <c r="C11" s="89"/>
      <c r="D11" s="89"/>
      <c r="E11" s="89"/>
      <c r="F11" s="89"/>
      <c r="G11" s="89"/>
      <c r="H11" s="89"/>
      <c r="I11" s="89"/>
      <c r="J11" s="95"/>
    </row>
    <row r="12" spans="1:10">
      <c r="A12" s="94"/>
      <c r="B12" s="89"/>
      <c r="C12" s="89"/>
      <c r="D12" s="89"/>
      <c r="E12" s="89"/>
      <c r="F12" s="89"/>
      <c r="G12" s="89"/>
      <c r="H12" s="89"/>
      <c r="I12" s="89"/>
      <c r="J12" s="95"/>
    </row>
    <row r="13" spans="1:10">
      <c r="A13" s="94"/>
      <c r="B13" s="89"/>
      <c r="C13" s="89"/>
      <c r="D13" s="89"/>
      <c r="E13" s="89"/>
      <c r="F13" s="89"/>
      <c r="G13" s="89"/>
      <c r="H13" s="89"/>
      <c r="I13" s="89"/>
      <c r="J13" s="95"/>
    </row>
    <row r="14" spans="1:10">
      <c r="A14" s="94"/>
      <c r="B14" s="89"/>
      <c r="C14" s="89"/>
      <c r="D14" s="89"/>
      <c r="E14" s="89"/>
      <c r="F14" s="89"/>
      <c r="G14" s="89"/>
      <c r="H14" s="89"/>
      <c r="I14" s="89"/>
      <c r="J14" s="95"/>
    </row>
    <row r="15" spans="1:10" ht="15.75">
      <c r="A15" s="329" t="s">
        <v>91</v>
      </c>
      <c r="B15" s="330"/>
      <c r="C15" s="330"/>
      <c r="D15" s="330"/>
      <c r="E15" s="330"/>
      <c r="F15" s="330"/>
      <c r="G15" s="330"/>
      <c r="H15" s="330"/>
      <c r="I15" s="330"/>
      <c r="J15" s="331"/>
    </row>
    <row r="16" spans="1:10" ht="15.75">
      <c r="A16" s="329" t="s">
        <v>162</v>
      </c>
      <c r="B16" s="330"/>
      <c r="C16" s="330"/>
      <c r="D16" s="330"/>
      <c r="E16" s="330"/>
      <c r="F16" s="330"/>
      <c r="G16" s="330"/>
      <c r="H16" s="330"/>
      <c r="I16" s="330"/>
      <c r="J16" s="331"/>
    </row>
    <row r="17" spans="1:10" ht="88.5" customHeight="1">
      <c r="A17" s="94"/>
      <c r="B17" s="89"/>
      <c r="C17" s="89"/>
      <c r="D17" s="89"/>
      <c r="E17" s="89"/>
      <c r="F17" s="89"/>
      <c r="G17" s="89"/>
      <c r="H17" s="89"/>
      <c r="I17" s="89"/>
      <c r="J17" s="95"/>
    </row>
    <row r="18" spans="1:10" ht="19.5" customHeight="1">
      <c r="A18" s="94"/>
      <c r="B18" s="52" t="s">
        <v>90</v>
      </c>
      <c r="C18" s="52"/>
      <c r="D18" s="52"/>
      <c r="E18" s="52" t="s">
        <v>72</v>
      </c>
      <c r="F18" s="325" t="str">
        <f>'1. DATA SKP'!E4</f>
        <v>Bujang, ST</v>
      </c>
      <c r="G18" s="325"/>
      <c r="H18" s="325"/>
      <c r="I18" s="325"/>
      <c r="J18" s="326"/>
    </row>
    <row r="19" spans="1:10" ht="19.5" customHeight="1">
      <c r="A19" s="94"/>
      <c r="B19" s="52" t="s">
        <v>5</v>
      </c>
      <c r="C19" s="52"/>
      <c r="D19" s="52"/>
      <c r="E19" s="52" t="s">
        <v>72</v>
      </c>
      <c r="F19" s="327" t="str">
        <f>'1. DATA SKP'!E5</f>
        <v>198208252006041001</v>
      </c>
      <c r="G19" s="327"/>
      <c r="H19" s="327"/>
      <c r="I19" s="327"/>
      <c r="J19" s="328"/>
    </row>
    <row r="20" spans="1:10" ht="19.5" customHeight="1">
      <c r="A20" s="94"/>
      <c r="B20" s="52" t="s">
        <v>92</v>
      </c>
      <c r="C20" s="52"/>
      <c r="D20" s="52"/>
      <c r="E20" s="52" t="s">
        <v>72</v>
      </c>
      <c r="F20" s="327" t="str">
        <f>'1. DATA SKP'!E6</f>
        <v>Penata Muda Tingkat I, Gol. III/b</v>
      </c>
      <c r="G20" s="327"/>
      <c r="H20" s="327"/>
      <c r="I20" s="327"/>
      <c r="J20" s="328"/>
    </row>
    <row r="21" spans="1:10" ht="19.5" customHeight="1">
      <c r="A21" s="94"/>
      <c r="B21" s="52" t="s">
        <v>6</v>
      </c>
      <c r="C21" s="52"/>
      <c r="D21" s="52"/>
      <c r="E21" s="52" t="s">
        <v>72</v>
      </c>
      <c r="F21" s="327" t="str">
        <f>'1. DATA SKP'!E7</f>
        <v>Analis Kepegawaian Pelaksana</v>
      </c>
      <c r="G21" s="327"/>
      <c r="H21" s="327"/>
      <c r="I21" s="327"/>
      <c r="J21" s="328"/>
    </row>
    <row r="22" spans="1:10" ht="18.75" customHeight="1">
      <c r="A22" s="94"/>
      <c r="B22" s="52" t="s">
        <v>7</v>
      </c>
      <c r="C22" s="52"/>
      <c r="D22" s="52"/>
      <c r="E22" s="52" t="s">
        <v>72</v>
      </c>
      <c r="F22" s="327" t="str">
        <f>'1. DATA SKP'!E8</f>
        <v>Sub Bagian Kepegawaian</v>
      </c>
      <c r="G22" s="327"/>
      <c r="H22" s="327"/>
      <c r="I22" s="327"/>
      <c r="J22" s="328"/>
    </row>
    <row r="23" spans="1:10" ht="15">
      <c r="A23" s="94"/>
      <c r="B23" s="90"/>
      <c r="C23" s="90"/>
      <c r="D23" s="90"/>
      <c r="E23" s="90"/>
      <c r="F23" s="90"/>
      <c r="G23" s="90"/>
      <c r="H23" s="90"/>
      <c r="I23" s="89"/>
      <c r="J23" s="95"/>
    </row>
    <row r="24" spans="1:10">
      <c r="A24" s="94"/>
      <c r="B24" s="89"/>
      <c r="C24" s="89"/>
      <c r="D24" s="89"/>
      <c r="E24" s="89"/>
      <c r="F24" s="89"/>
      <c r="G24" s="89"/>
      <c r="H24" s="89"/>
      <c r="I24" s="89"/>
      <c r="J24" s="95"/>
    </row>
    <row r="25" spans="1:10">
      <c r="A25" s="94"/>
      <c r="B25" s="89"/>
      <c r="C25" s="89"/>
      <c r="D25" s="89"/>
      <c r="E25" s="89"/>
      <c r="F25" s="89"/>
      <c r="G25" s="89"/>
      <c r="H25" s="89"/>
      <c r="I25" s="89"/>
      <c r="J25" s="95"/>
    </row>
    <row r="26" spans="1:10">
      <c r="A26" s="94"/>
      <c r="B26" s="89"/>
      <c r="C26" s="89"/>
      <c r="D26" s="89"/>
      <c r="E26" s="89"/>
      <c r="F26" s="89"/>
      <c r="G26" s="89"/>
      <c r="H26" s="89"/>
      <c r="I26" s="89"/>
      <c r="J26" s="95"/>
    </row>
    <row r="27" spans="1:10">
      <c r="A27" s="94"/>
      <c r="B27" s="89"/>
      <c r="C27" s="89"/>
      <c r="D27" s="89"/>
      <c r="E27" s="89"/>
      <c r="F27" s="89"/>
      <c r="G27" s="89"/>
      <c r="H27" s="89"/>
      <c r="I27" s="89"/>
      <c r="J27" s="95"/>
    </row>
    <row r="28" spans="1:10">
      <c r="A28" s="94"/>
      <c r="B28" s="89"/>
      <c r="C28" s="89"/>
      <c r="D28" s="89"/>
      <c r="E28" s="89"/>
      <c r="F28" s="89"/>
      <c r="G28" s="89"/>
      <c r="H28" s="89"/>
      <c r="I28" s="89"/>
      <c r="J28" s="95"/>
    </row>
    <row r="29" spans="1:10">
      <c r="A29" s="94"/>
      <c r="B29" s="89"/>
      <c r="C29" s="89"/>
      <c r="D29" s="89"/>
      <c r="E29" s="89"/>
      <c r="F29" s="89"/>
      <c r="G29" s="89"/>
      <c r="H29" s="89"/>
      <c r="I29" s="89"/>
      <c r="J29" s="95"/>
    </row>
    <row r="30" spans="1:10">
      <c r="A30" s="94"/>
      <c r="B30" s="89"/>
      <c r="C30" s="89"/>
      <c r="D30" s="89"/>
      <c r="E30" s="89"/>
      <c r="F30" s="89"/>
      <c r="G30" s="89"/>
      <c r="H30" s="89"/>
      <c r="I30" s="89"/>
      <c r="J30" s="95"/>
    </row>
    <row r="31" spans="1:10">
      <c r="A31" s="94"/>
      <c r="B31" s="89"/>
      <c r="C31" s="89"/>
      <c r="D31" s="89"/>
      <c r="E31" s="89"/>
      <c r="F31" s="89"/>
      <c r="G31" s="89"/>
      <c r="H31" s="89"/>
      <c r="I31" s="89"/>
      <c r="J31" s="95"/>
    </row>
    <row r="32" spans="1:10">
      <c r="A32" s="94"/>
      <c r="B32" s="89"/>
      <c r="C32" s="89"/>
      <c r="D32" s="89"/>
      <c r="E32" s="89"/>
      <c r="F32" s="89"/>
      <c r="G32" s="89"/>
      <c r="H32" s="89"/>
      <c r="I32" s="89"/>
      <c r="J32" s="95"/>
    </row>
    <row r="33" spans="1:10">
      <c r="A33" s="94"/>
      <c r="B33" s="89"/>
      <c r="C33" s="89"/>
      <c r="D33" s="89"/>
      <c r="E33" s="89"/>
      <c r="F33" s="89"/>
      <c r="G33" s="89"/>
      <c r="H33" s="89"/>
      <c r="I33" s="89"/>
      <c r="J33" s="95"/>
    </row>
    <row r="34" spans="1:10">
      <c r="A34" s="94"/>
      <c r="B34" s="89"/>
      <c r="C34" s="89"/>
      <c r="D34" s="89"/>
      <c r="E34" s="89"/>
      <c r="F34" s="89"/>
      <c r="G34" s="89"/>
      <c r="H34" s="89"/>
      <c r="I34" s="89"/>
      <c r="J34" s="95"/>
    </row>
    <row r="35" spans="1:10">
      <c r="A35" s="94"/>
      <c r="B35" s="89"/>
      <c r="C35" s="89"/>
      <c r="D35" s="89"/>
      <c r="E35" s="89"/>
      <c r="F35" s="89"/>
      <c r="G35" s="89"/>
      <c r="H35" s="89"/>
      <c r="I35" s="89"/>
      <c r="J35" s="95"/>
    </row>
    <row r="36" spans="1:10">
      <c r="A36" s="94"/>
      <c r="B36" s="89"/>
      <c r="C36" s="89"/>
      <c r="D36" s="89"/>
      <c r="E36" s="89"/>
      <c r="F36" s="89"/>
      <c r="G36" s="89"/>
      <c r="H36" s="89"/>
      <c r="I36" s="89"/>
      <c r="J36" s="95"/>
    </row>
    <row r="37" spans="1:10">
      <c r="A37" s="94"/>
      <c r="B37" s="89"/>
      <c r="C37" s="89"/>
      <c r="D37" s="89"/>
      <c r="E37" s="89"/>
      <c r="F37" s="89"/>
      <c r="G37" s="89"/>
      <c r="H37" s="89"/>
      <c r="I37" s="89"/>
      <c r="J37" s="95"/>
    </row>
    <row r="38" spans="1:10" ht="18">
      <c r="A38" s="322" t="s">
        <v>161</v>
      </c>
      <c r="B38" s="323"/>
      <c r="C38" s="323"/>
      <c r="D38" s="323"/>
      <c r="E38" s="323"/>
      <c r="F38" s="323"/>
      <c r="G38" s="323"/>
      <c r="H38" s="323"/>
      <c r="I38" s="323"/>
      <c r="J38" s="324"/>
    </row>
    <row r="39" spans="1:10" ht="18">
      <c r="A39" s="322" t="s">
        <v>179</v>
      </c>
      <c r="B39" s="323"/>
      <c r="C39" s="323"/>
      <c r="D39" s="323"/>
      <c r="E39" s="323"/>
      <c r="F39" s="323"/>
      <c r="G39" s="323"/>
      <c r="H39" s="323"/>
      <c r="I39" s="323"/>
      <c r="J39" s="324"/>
    </row>
    <row r="40" spans="1:10" ht="18">
      <c r="A40" s="322" t="s">
        <v>131</v>
      </c>
      <c r="B40" s="323"/>
      <c r="C40" s="323"/>
      <c r="D40" s="323"/>
      <c r="E40" s="323"/>
      <c r="F40" s="323"/>
      <c r="G40" s="323"/>
      <c r="H40" s="323"/>
      <c r="I40" s="323"/>
      <c r="J40" s="324"/>
    </row>
    <row r="41" spans="1:10" ht="18">
      <c r="A41" s="106"/>
      <c r="B41" s="107"/>
      <c r="C41" s="107"/>
      <c r="D41" s="107"/>
      <c r="E41" s="107"/>
      <c r="F41" s="107"/>
      <c r="G41" s="107"/>
      <c r="H41" s="107"/>
      <c r="I41" s="107"/>
      <c r="J41" s="108"/>
    </row>
    <row r="42" spans="1:10" ht="23.25" customHeight="1">
      <c r="A42" s="94"/>
      <c r="B42" s="89"/>
      <c r="C42" s="89"/>
      <c r="D42" s="89"/>
      <c r="E42" s="89"/>
      <c r="F42" s="89"/>
      <c r="G42" s="89"/>
      <c r="H42" s="89"/>
      <c r="I42" s="89"/>
      <c r="J42" s="95"/>
    </row>
    <row r="43" spans="1:10" ht="13.5" thickBot="1">
      <c r="A43" s="96"/>
      <c r="B43" s="97"/>
      <c r="C43" s="97"/>
      <c r="D43" s="97"/>
      <c r="E43" s="97"/>
      <c r="F43" s="97"/>
      <c r="G43" s="97"/>
      <c r="H43" s="97"/>
      <c r="I43" s="97"/>
      <c r="J43" s="98"/>
    </row>
    <row r="44" spans="1:10" ht="13.5" thickTop="1"/>
  </sheetData>
  <mergeCells count="12">
    <mergeCell ref="A8:J8"/>
    <mergeCell ref="A9:J9"/>
    <mergeCell ref="A15:J15"/>
    <mergeCell ref="A16:J16"/>
    <mergeCell ref="A39:J39"/>
    <mergeCell ref="A40:J40"/>
    <mergeCell ref="F18:J18"/>
    <mergeCell ref="F19:J19"/>
    <mergeCell ref="F20:J20"/>
    <mergeCell ref="F21:J21"/>
    <mergeCell ref="F22:J22"/>
    <mergeCell ref="A38:J38"/>
  </mergeCells>
  <pageMargins left="0.89" right="0.70866141732283472" top="0.74803149606299213" bottom="0.74803149606299213" header="0.31496062992125984" footer="0.31496062992125984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0">
    <tabColor theme="1"/>
  </sheetPr>
  <dimension ref="A1:N31"/>
  <sheetViews>
    <sheetView view="pageBreakPreview" zoomScale="115" zoomScaleNormal="100" zoomScaleSheetLayoutView="115" workbookViewId="0">
      <selection activeCell="H37" sqref="H37"/>
    </sheetView>
  </sheetViews>
  <sheetFormatPr defaultRowHeight="12.75"/>
  <cols>
    <col min="1" max="1" width="15.42578125" style="88" customWidth="1"/>
    <col min="2" max="3" width="9.140625" style="88"/>
    <col min="4" max="4" width="4.5703125" style="88" customWidth="1"/>
    <col min="5" max="6" width="9.140625" style="88"/>
    <col min="7" max="7" width="4.7109375" style="88" customWidth="1"/>
    <col min="8" max="8" width="8.7109375" style="88" customWidth="1"/>
    <col min="9" max="16384" width="9.140625" style="88"/>
  </cols>
  <sheetData>
    <row r="1" spans="1:14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5"/>
    </row>
    <row r="2" spans="1:14">
      <c r="A2" s="296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297"/>
    </row>
    <row r="3" spans="1:14">
      <c r="A3" s="296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297"/>
    </row>
    <row r="4" spans="1:14">
      <c r="A4" s="296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297"/>
    </row>
    <row r="5" spans="1:14">
      <c r="A5" s="296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297"/>
    </row>
    <row r="6" spans="1:14">
      <c r="A6" s="296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297"/>
    </row>
    <row r="7" spans="1:14" ht="45" customHeight="1">
      <c r="A7" s="296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297"/>
    </row>
    <row r="8" spans="1:14" ht="18">
      <c r="A8" s="332" t="s">
        <v>164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  <c r="M8" s="323"/>
      <c r="N8" s="333"/>
    </row>
    <row r="9" spans="1:14" ht="18">
      <c r="A9" s="332" t="s">
        <v>165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33"/>
    </row>
    <row r="10" spans="1:14" ht="12.95" customHeight="1">
      <c r="A10" s="298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299"/>
    </row>
    <row r="11" spans="1:14" ht="12.95" customHeight="1">
      <c r="A11" s="296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297"/>
    </row>
    <row r="12" spans="1:14" ht="12.95" customHeight="1">
      <c r="A12" s="296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297"/>
    </row>
    <row r="13" spans="1:14" ht="15.75">
      <c r="A13" s="334" t="s">
        <v>91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5"/>
    </row>
    <row r="14" spans="1:14" ht="15.75">
      <c r="A14" s="334" t="s">
        <v>162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5"/>
    </row>
    <row r="15" spans="1:14" ht="12.95" customHeight="1">
      <c r="A15" s="300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301"/>
    </row>
    <row r="16" spans="1:14" ht="12.95" customHeight="1">
      <c r="A16" s="300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301"/>
    </row>
    <row r="17" spans="1:14" ht="12.95" customHeight="1">
      <c r="A17" s="296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297"/>
    </row>
    <row r="18" spans="1:14" ht="19.5" customHeight="1">
      <c r="A18" s="296"/>
      <c r="B18" s="89"/>
      <c r="C18" s="290" t="s">
        <v>90</v>
      </c>
      <c r="D18" s="52"/>
      <c r="E18" s="89"/>
      <c r="F18" s="89"/>
      <c r="G18" s="292" t="s">
        <v>72</v>
      </c>
      <c r="H18" s="291" t="str">
        <f>'1. DATA SKP'!E4</f>
        <v>Bujang, ST</v>
      </c>
      <c r="I18" s="89"/>
      <c r="J18" s="89"/>
      <c r="K18" s="89"/>
      <c r="L18" s="89"/>
      <c r="M18" s="89"/>
      <c r="N18" s="297"/>
    </row>
    <row r="19" spans="1:14" ht="19.5" customHeight="1">
      <c r="A19" s="296"/>
      <c r="B19" s="89"/>
      <c r="C19" s="290" t="s">
        <v>5</v>
      </c>
      <c r="D19" s="52"/>
      <c r="E19" s="89"/>
      <c r="F19" s="89"/>
      <c r="G19" s="292" t="s">
        <v>72</v>
      </c>
      <c r="H19" s="52" t="str">
        <f>'1. DATA SKP'!E5</f>
        <v>198208252006041001</v>
      </c>
      <c r="I19" s="89"/>
      <c r="J19" s="89"/>
      <c r="K19" s="89"/>
      <c r="L19" s="89"/>
      <c r="M19" s="89"/>
      <c r="N19" s="297"/>
    </row>
    <row r="20" spans="1:14" ht="19.5" customHeight="1">
      <c r="A20" s="296"/>
      <c r="B20" s="89"/>
      <c r="C20" s="290" t="s">
        <v>92</v>
      </c>
      <c r="D20" s="52"/>
      <c r="E20" s="89"/>
      <c r="F20" s="89"/>
      <c r="G20" s="292" t="s">
        <v>72</v>
      </c>
      <c r="H20" s="52" t="str">
        <f>'1. DATA SKP'!E6</f>
        <v>Penata Muda Tingkat I, Gol. III/b</v>
      </c>
      <c r="I20" s="89"/>
      <c r="J20" s="89"/>
      <c r="K20" s="89"/>
      <c r="L20" s="89"/>
      <c r="M20" s="89"/>
      <c r="N20" s="297"/>
    </row>
    <row r="21" spans="1:14" ht="19.5" customHeight="1">
      <c r="A21" s="296"/>
      <c r="B21" s="89"/>
      <c r="C21" s="290" t="s">
        <v>6</v>
      </c>
      <c r="D21" s="52"/>
      <c r="E21" s="89"/>
      <c r="F21" s="89"/>
      <c r="G21" s="292" t="s">
        <v>72</v>
      </c>
      <c r="H21" s="52" t="str">
        <f>'1. DATA SKP'!E7</f>
        <v>Analis Kepegawaian Pelaksana</v>
      </c>
      <c r="I21" s="89"/>
      <c r="J21" s="89"/>
      <c r="K21" s="89"/>
      <c r="L21" s="89"/>
      <c r="M21" s="89"/>
      <c r="N21" s="297"/>
    </row>
    <row r="22" spans="1:14" ht="18.75" customHeight="1">
      <c r="A22" s="296"/>
      <c r="B22" s="89"/>
      <c r="C22" s="290" t="s">
        <v>7</v>
      </c>
      <c r="D22" s="52"/>
      <c r="E22" s="89"/>
      <c r="F22" s="89"/>
      <c r="G22" s="292" t="s">
        <v>72</v>
      </c>
      <c r="H22" s="52" t="str">
        <f>'1. DATA SKP'!E8</f>
        <v>Sub Bagian Kepegawaian</v>
      </c>
      <c r="I22" s="89"/>
      <c r="J22" s="89"/>
      <c r="K22" s="89"/>
      <c r="L22" s="89"/>
      <c r="M22" s="89"/>
      <c r="N22" s="297"/>
    </row>
    <row r="23" spans="1:14" ht="12.95" customHeight="1">
      <c r="A23" s="302"/>
      <c r="B23" s="303"/>
      <c r="C23" s="52"/>
      <c r="D23" s="52"/>
      <c r="E23" s="289"/>
      <c r="F23" s="289"/>
      <c r="G23" s="289"/>
      <c r="H23" s="289"/>
      <c r="I23" s="289"/>
      <c r="J23" s="89"/>
      <c r="K23" s="89"/>
      <c r="L23" s="89"/>
      <c r="M23" s="89"/>
      <c r="N23" s="297"/>
    </row>
    <row r="24" spans="1:14" ht="12.95" customHeight="1">
      <c r="A24" s="296"/>
      <c r="B24" s="52"/>
      <c r="C24" s="52"/>
      <c r="D24" s="52"/>
      <c r="E24" s="113"/>
      <c r="F24" s="113"/>
      <c r="G24" s="113"/>
      <c r="H24" s="113"/>
      <c r="I24" s="113"/>
      <c r="J24" s="89"/>
      <c r="K24" s="89"/>
      <c r="L24" s="89"/>
      <c r="M24" s="89"/>
      <c r="N24" s="297"/>
    </row>
    <row r="25" spans="1:14" ht="12.95" customHeight="1">
      <c r="A25" s="296"/>
      <c r="B25" s="90"/>
      <c r="C25" s="90"/>
      <c r="D25" s="90"/>
      <c r="E25" s="90"/>
      <c r="F25" s="90"/>
      <c r="G25" s="90"/>
      <c r="H25" s="89"/>
      <c r="I25" s="89"/>
      <c r="J25" s="89"/>
      <c r="K25" s="89"/>
      <c r="L25" s="89"/>
      <c r="M25" s="89"/>
      <c r="N25" s="297"/>
    </row>
    <row r="26" spans="1:14" ht="18">
      <c r="A26" s="332" t="s">
        <v>161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33"/>
    </row>
    <row r="27" spans="1:14" ht="18">
      <c r="A27" s="332" t="s">
        <v>179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33"/>
    </row>
    <row r="28" spans="1:14" ht="18">
      <c r="A28" s="332" t="s">
        <v>131</v>
      </c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33"/>
    </row>
    <row r="29" spans="1:14" ht="12.95" customHeight="1">
      <c r="A29" s="304"/>
      <c r="B29" s="107"/>
      <c r="C29" s="107"/>
      <c r="D29" s="107"/>
      <c r="E29" s="107"/>
      <c r="F29" s="107"/>
      <c r="G29" s="107"/>
      <c r="H29" s="107"/>
      <c r="I29" s="107"/>
      <c r="J29" s="89"/>
      <c r="K29" s="89"/>
      <c r="L29" s="89"/>
      <c r="M29" s="89"/>
      <c r="N29" s="297"/>
    </row>
    <row r="30" spans="1:14" ht="12.95" customHeight="1">
      <c r="A30" s="296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297"/>
    </row>
    <row r="31" spans="1:14" ht="12.95" customHeight="1" thickBot="1">
      <c r="A31" s="305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306"/>
    </row>
  </sheetData>
  <mergeCells count="7">
    <mergeCell ref="A26:N26"/>
    <mergeCell ref="A27:N27"/>
    <mergeCell ref="A28:N28"/>
    <mergeCell ref="A8:N8"/>
    <mergeCell ref="A9:N9"/>
    <mergeCell ref="A13:N13"/>
    <mergeCell ref="A14:N14"/>
  </mergeCells>
  <printOptions horizontalCentered="1" verticalCentered="1"/>
  <pageMargins left="0.78740157480314965" right="0.39370078740157483" top="0.74803149606299213" bottom="0.74803149606299213" header="0.31496062992125984" footer="0.31496062992125984"/>
  <pageSetup paperSize="9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K35"/>
  <sheetViews>
    <sheetView view="pageBreakPreview" topLeftCell="A25" zoomScale="190" zoomScaleNormal="100" zoomScaleSheetLayoutView="190" zoomScalePageLayoutView="40" workbookViewId="0">
      <selection activeCell="G25" sqref="G25:K25"/>
    </sheetView>
  </sheetViews>
  <sheetFormatPr defaultRowHeight="12.75"/>
  <cols>
    <col min="1" max="1" width="4.7109375" style="22" customWidth="1"/>
    <col min="2" max="2" width="18.5703125" style="22" customWidth="1"/>
    <col min="3" max="3" width="40.5703125" style="22" customWidth="1"/>
    <col min="4" max="4" width="5.5703125" style="22" customWidth="1"/>
    <col min="5" max="5" width="6.42578125" style="22" customWidth="1"/>
    <col min="6" max="6" width="9.42578125" style="22" customWidth="1"/>
    <col min="7" max="7" width="9.28515625" style="22" customWidth="1"/>
    <col min="8" max="8" width="10.140625" style="22" customWidth="1"/>
    <col min="9" max="9" width="6.42578125" style="22" customWidth="1"/>
    <col min="10" max="10" width="5.7109375" style="22" customWidth="1"/>
    <col min="11" max="11" width="13.140625" style="22" customWidth="1"/>
    <col min="12" max="16384" width="9.140625" style="22"/>
  </cols>
  <sheetData>
    <row r="1" spans="1:11" ht="15.75">
      <c r="A1" s="345" t="s">
        <v>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spans="1:11" ht="15.75">
      <c r="A2" s="345" t="s">
        <v>62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</row>
    <row r="3" spans="1:11" ht="15.75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s="1" customFormat="1" ht="18" customHeight="1">
      <c r="A4" s="28" t="s">
        <v>1</v>
      </c>
      <c r="B4" s="346" t="s">
        <v>2</v>
      </c>
      <c r="C4" s="347"/>
      <c r="D4" s="29"/>
      <c r="E4" s="28" t="s">
        <v>1</v>
      </c>
      <c r="F4" s="348" t="s">
        <v>3</v>
      </c>
      <c r="G4" s="349"/>
      <c r="H4" s="349"/>
      <c r="I4" s="349"/>
      <c r="J4" s="349"/>
      <c r="K4" s="350"/>
    </row>
    <row r="5" spans="1:11" s="1" customFormat="1" ht="18" customHeight="1">
      <c r="A5" s="23">
        <v>1</v>
      </c>
      <c r="B5" s="30" t="s">
        <v>4</v>
      </c>
      <c r="C5" s="8" t="str">
        <f>'1. DATA SKP'!E10</f>
        <v>Andi, S.Sos. MM</v>
      </c>
      <c r="D5" s="9"/>
      <c r="E5" s="53">
        <v>1</v>
      </c>
      <c r="F5" s="351" t="s">
        <v>4</v>
      </c>
      <c r="G5" s="352"/>
      <c r="H5" s="8" t="str">
        <f>'1. DATA SKP'!E4</f>
        <v>Bujang, ST</v>
      </c>
      <c r="I5" s="14"/>
      <c r="J5" s="14"/>
      <c r="K5" s="9"/>
    </row>
    <row r="6" spans="1:11" s="1" customFormat="1" ht="18" customHeight="1">
      <c r="A6" s="18">
        <v>2</v>
      </c>
      <c r="B6" s="31" t="s">
        <v>5</v>
      </c>
      <c r="C6" s="10" t="str">
        <f>'1. DATA SKP'!E11</f>
        <v>196206141989031024</v>
      </c>
      <c r="D6" s="11"/>
      <c r="E6" s="54">
        <v>2</v>
      </c>
      <c r="F6" s="353" t="s">
        <v>5</v>
      </c>
      <c r="G6" s="354"/>
      <c r="H6" s="10" t="str">
        <f>'1. DATA SKP'!E5</f>
        <v>198208252006041001</v>
      </c>
      <c r="I6" s="15"/>
      <c r="J6" s="15"/>
      <c r="K6" s="11"/>
    </row>
    <row r="7" spans="1:11" s="1" customFormat="1" ht="18" customHeight="1">
      <c r="A7" s="18">
        <v>3</v>
      </c>
      <c r="B7" s="31" t="s">
        <v>8</v>
      </c>
      <c r="C7" s="10" t="str">
        <f>'1. DATA SKP'!E12</f>
        <v>Penata Tingkat I, Gol. III/d</v>
      </c>
      <c r="D7" s="11"/>
      <c r="E7" s="54">
        <v>3</v>
      </c>
      <c r="F7" s="353" t="s">
        <v>8</v>
      </c>
      <c r="G7" s="354"/>
      <c r="H7" s="10" t="str">
        <f>'1. DATA SKP'!E6</f>
        <v>Penata Muda Tingkat I, Gol. III/b</v>
      </c>
      <c r="I7" s="15"/>
      <c r="J7" s="15"/>
      <c r="K7" s="11"/>
    </row>
    <row r="8" spans="1:11" s="1" customFormat="1" ht="30" customHeight="1">
      <c r="A8" s="18">
        <v>4</v>
      </c>
      <c r="B8" s="31" t="s">
        <v>6</v>
      </c>
      <c r="C8" s="10" t="str">
        <f>'1. DATA SKP'!E13</f>
        <v>Kepala Sub Bagian Tenaga Akademik</v>
      </c>
      <c r="D8" s="11"/>
      <c r="E8" s="54">
        <v>4</v>
      </c>
      <c r="F8" s="353" t="s">
        <v>6</v>
      </c>
      <c r="G8" s="354"/>
      <c r="H8" s="357" t="str">
        <f>'1. DATA SKP'!E7</f>
        <v>Analis Kepegawaian Pelaksana</v>
      </c>
      <c r="I8" s="358"/>
      <c r="J8" s="358"/>
      <c r="K8" s="359"/>
    </row>
    <row r="9" spans="1:11" s="1" customFormat="1" ht="18" customHeight="1">
      <c r="A9" s="24">
        <v>5</v>
      </c>
      <c r="B9" s="32" t="s">
        <v>7</v>
      </c>
      <c r="C9" s="12" t="str">
        <f>'1. DATA SKP'!E14</f>
        <v>Universitas Andalas</v>
      </c>
      <c r="D9" s="13"/>
      <c r="E9" s="103">
        <v>5</v>
      </c>
      <c r="F9" s="355" t="s">
        <v>7</v>
      </c>
      <c r="G9" s="356"/>
      <c r="H9" s="12" t="str">
        <f>'1. DATA SKP'!E8</f>
        <v>Sub Bagian Kepegawaian</v>
      </c>
      <c r="I9" s="17"/>
      <c r="J9" s="17"/>
      <c r="K9" s="13"/>
    </row>
    <row r="10" spans="1:11" ht="18.75" customHeight="1">
      <c r="A10" s="340" t="s">
        <v>1</v>
      </c>
      <c r="B10" s="360" t="s">
        <v>27</v>
      </c>
      <c r="C10" s="361"/>
      <c r="D10" s="288"/>
      <c r="E10" s="340" t="s">
        <v>21</v>
      </c>
      <c r="F10" s="342" t="s">
        <v>9</v>
      </c>
      <c r="G10" s="343"/>
      <c r="H10" s="343"/>
      <c r="I10" s="343"/>
      <c r="J10" s="343"/>
      <c r="K10" s="344"/>
    </row>
    <row r="11" spans="1:11" ht="18.75" customHeight="1" thickBot="1">
      <c r="A11" s="341"/>
      <c r="B11" s="362"/>
      <c r="C11" s="363"/>
      <c r="D11" s="116"/>
      <c r="E11" s="341"/>
      <c r="F11" s="338" t="s">
        <v>24</v>
      </c>
      <c r="G11" s="338"/>
      <c r="H11" s="39" t="s">
        <v>10</v>
      </c>
      <c r="I11" s="338" t="s">
        <v>11</v>
      </c>
      <c r="J11" s="339"/>
      <c r="K11" s="115" t="s">
        <v>12</v>
      </c>
    </row>
    <row r="12" spans="1:11" ht="24.95" customHeight="1" thickTop="1">
      <c r="A12" s="27">
        <v>1</v>
      </c>
      <c r="B12" s="366" t="s">
        <v>184</v>
      </c>
      <c r="C12" s="367"/>
      <c r="D12" s="111"/>
      <c r="E12" s="73">
        <f>D12*F12</f>
        <v>0</v>
      </c>
      <c r="F12" s="132">
        <v>1</v>
      </c>
      <c r="G12" s="72" t="s">
        <v>125</v>
      </c>
      <c r="H12" s="307">
        <v>100</v>
      </c>
      <c r="I12" s="133">
        <v>2</v>
      </c>
      <c r="J12" s="134" t="s">
        <v>128</v>
      </c>
      <c r="K12" s="308" t="s">
        <v>129</v>
      </c>
    </row>
    <row r="13" spans="1:11" ht="50.1" customHeight="1">
      <c r="A13" s="118">
        <v>2</v>
      </c>
      <c r="B13" s="336" t="s">
        <v>180</v>
      </c>
      <c r="C13" s="337"/>
      <c r="D13" s="71"/>
      <c r="E13" s="118">
        <f t="shared" ref="E13:E22" si="0">D13*F13</f>
        <v>0</v>
      </c>
      <c r="F13" s="132">
        <v>2</v>
      </c>
      <c r="G13" s="72" t="s">
        <v>125</v>
      </c>
      <c r="H13" s="118">
        <v>100</v>
      </c>
      <c r="I13" s="133">
        <v>12</v>
      </c>
      <c r="J13" s="134" t="s">
        <v>128</v>
      </c>
      <c r="K13" s="26" t="str">
        <f>K12</f>
        <v>-</v>
      </c>
    </row>
    <row r="14" spans="1:11" ht="35.1" customHeight="1">
      <c r="A14" s="118">
        <v>3</v>
      </c>
      <c r="B14" s="336" t="s">
        <v>181</v>
      </c>
      <c r="C14" s="337"/>
      <c r="D14" s="71"/>
      <c r="E14" s="118">
        <f t="shared" si="0"/>
        <v>0</v>
      </c>
      <c r="F14" s="132">
        <v>29</v>
      </c>
      <c r="G14" s="72" t="s">
        <v>126</v>
      </c>
      <c r="H14" s="118">
        <v>100</v>
      </c>
      <c r="I14" s="133">
        <v>8</v>
      </c>
      <c r="J14" s="134" t="s">
        <v>128</v>
      </c>
      <c r="K14" s="26" t="str">
        <f t="shared" ref="K14:K22" si="1">K13</f>
        <v>-</v>
      </c>
    </row>
    <row r="15" spans="1:11" ht="40.5" customHeight="1">
      <c r="A15" s="118">
        <v>4</v>
      </c>
      <c r="B15" s="336" t="s">
        <v>185</v>
      </c>
      <c r="C15" s="337"/>
      <c r="D15" s="71"/>
      <c r="E15" s="118">
        <f t="shared" si="0"/>
        <v>0</v>
      </c>
      <c r="F15" s="132">
        <v>55</v>
      </c>
      <c r="G15" s="72" t="s">
        <v>126</v>
      </c>
      <c r="H15" s="118">
        <v>100</v>
      </c>
      <c r="I15" s="133">
        <v>8</v>
      </c>
      <c r="J15" s="134" t="s">
        <v>128</v>
      </c>
      <c r="K15" s="26" t="str">
        <f t="shared" si="1"/>
        <v>-</v>
      </c>
    </row>
    <row r="16" spans="1:11" ht="47.25" customHeight="1">
      <c r="A16" s="118">
        <v>5</v>
      </c>
      <c r="B16" s="336" t="s">
        <v>182</v>
      </c>
      <c r="C16" s="337"/>
      <c r="D16" s="71"/>
      <c r="E16" s="118">
        <f t="shared" si="0"/>
        <v>0</v>
      </c>
      <c r="F16" s="132">
        <v>125</v>
      </c>
      <c r="G16" s="72" t="s">
        <v>127</v>
      </c>
      <c r="H16" s="118">
        <v>100</v>
      </c>
      <c r="I16" s="133">
        <v>8</v>
      </c>
      <c r="J16" s="134" t="s">
        <v>128</v>
      </c>
      <c r="K16" s="26" t="str">
        <f t="shared" si="1"/>
        <v>-</v>
      </c>
    </row>
    <row r="17" spans="1:11" ht="45" customHeight="1">
      <c r="A17" s="118">
        <v>6</v>
      </c>
      <c r="B17" s="336" t="s">
        <v>119</v>
      </c>
      <c r="C17" s="337"/>
      <c r="D17" s="71"/>
      <c r="E17" s="118">
        <f t="shared" si="0"/>
        <v>0</v>
      </c>
      <c r="F17" s="132">
        <v>25</v>
      </c>
      <c r="G17" s="72" t="s">
        <v>127</v>
      </c>
      <c r="H17" s="118">
        <v>100</v>
      </c>
      <c r="I17" s="133">
        <v>12</v>
      </c>
      <c r="J17" s="134" t="s">
        <v>128</v>
      </c>
      <c r="K17" s="26" t="str">
        <f t="shared" si="1"/>
        <v>-</v>
      </c>
    </row>
    <row r="18" spans="1:11" ht="35.1" customHeight="1">
      <c r="A18" s="118">
        <v>7</v>
      </c>
      <c r="B18" s="336" t="s">
        <v>120</v>
      </c>
      <c r="C18" s="337"/>
      <c r="D18" s="71"/>
      <c r="E18" s="118">
        <f t="shared" si="0"/>
        <v>0</v>
      </c>
      <c r="F18" s="132">
        <v>25</v>
      </c>
      <c r="G18" s="72" t="s">
        <v>127</v>
      </c>
      <c r="H18" s="118">
        <v>100</v>
      </c>
      <c r="I18" s="133">
        <v>12</v>
      </c>
      <c r="J18" s="134" t="s">
        <v>128</v>
      </c>
      <c r="K18" s="26" t="str">
        <f t="shared" si="1"/>
        <v>-</v>
      </c>
    </row>
    <row r="19" spans="1:11" ht="50.1" customHeight="1">
      <c r="A19" s="118">
        <v>8</v>
      </c>
      <c r="B19" s="336" t="s">
        <v>121</v>
      </c>
      <c r="C19" s="337"/>
      <c r="D19" s="71"/>
      <c r="E19" s="118">
        <f t="shared" si="0"/>
        <v>0</v>
      </c>
      <c r="F19" s="132">
        <v>7</v>
      </c>
      <c r="G19" s="72" t="s">
        <v>126</v>
      </c>
      <c r="H19" s="118">
        <v>100</v>
      </c>
      <c r="I19" s="133">
        <v>3</v>
      </c>
      <c r="J19" s="134" t="s">
        <v>128</v>
      </c>
      <c r="K19" s="26" t="str">
        <f t="shared" si="1"/>
        <v>-</v>
      </c>
    </row>
    <row r="20" spans="1:11" ht="30" customHeight="1">
      <c r="A20" s="118">
        <v>9</v>
      </c>
      <c r="B20" s="336" t="s">
        <v>122</v>
      </c>
      <c r="C20" s="337"/>
      <c r="D20" s="71"/>
      <c r="E20" s="118">
        <f t="shared" si="0"/>
        <v>0</v>
      </c>
      <c r="F20" s="132">
        <v>2</v>
      </c>
      <c r="G20" s="72" t="s">
        <v>125</v>
      </c>
      <c r="H20" s="118">
        <v>100</v>
      </c>
      <c r="I20" s="133">
        <v>12</v>
      </c>
      <c r="J20" s="134" t="s">
        <v>128</v>
      </c>
      <c r="K20" s="26" t="str">
        <f t="shared" si="1"/>
        <v>-</v>
      </c>
    </row>
    <row r="21" spans="1:11" ht="24.95" customHeight="1">
      <c r="A21" s="118">
        <v>10</v>
      </c>
      <c r="B21" s="336" t="s">
        <v>123</v>
      </c>
      <c r="C21" s="337"/>
      <c r="D21" s="71"/>
      <c r="E21" s="118">
        <f t="shared" si="0"/>
        <v>0</v>
      </c>
      <c r="F21" s="132">
        <v>5</v>
      </c>
      <c r="G21" s="72" t="s">
        <v>126</v>
      </c>
      <c r="H21" s="118">
        <v>100</v>
      </c>
      <c r="I21" s="133">
        <v>5</v>
      </c>
      <c r="J21" s="134" t="s">
        <v>128</v>
      </c>
      <c r="K21" s="26" t="str">
        <f t="shared" si="1"/>
        <v>-</v>
      </c>
    </row>
    <row r="22" spans="1:11" ht="35.1" customHeight="1">
      <c r="A22" s="118">
        <v>11</v>
      </c>
      <c r="B22" s="336" t="s">
        <v>124</v>
      </c>
      <c r="C22" s="337"/>
      <c r="D22" s="71"/>
      <c r="E22" s="118">
        <f t="shared" si="0"/>
        <v>0</v>
      </c>
      <c r="F22" s="132">
        <v>2</v>
      </c>
      <c r="G22" s="72" t="s">
        <v>125</v>
      </c>
      <c r="H22" s="24">
        <v>100</v>
      </c>
      <c r="I22" s="133">
        <v>12</v>
      </c>
      <c r="J22" s="134" t="s">
        <v>128</v>
      </c>
      <c r="K22" s="26" t="str">
        <f t="shared" si="1"/>
        <v>-</v>
      </c>
    </row>
    <row r="23" spans="1:11" ht="6" customHeight="1"/>
    <row r="24" spans="1:11" ht="6" customHeight="1"/>
    <row r="25" spans="1:11" ht="15.75" customHeight="1">
      <c r="A25" s="135"/>
      <c r="B25" s="135"/>
      <c r="C25" s="135"/>
      <c r="D25" s="135"/>
      <c r="E25" s="135"/>
      <c r="F25" s="135"/>
      <c r="G25" s="364" t="s">
        <v>187</v>
      </c>
      <c r="H25" s="364"/>
      <c r="I25" s="364"/>
      <c r="J25" s="364"/>
      <c r="K25" s="364"/>
    </row>
    <row r="26" spans="1:11" ht="15.75" customHeight="1">
      <c r="A26" s="364" t="s">
        <v>26</v>
      </c>
      <c r="B26" s="364"/>
      <c r="C26" s="364"/>
      <c r="D26" s="136"/>
      <c r="E26" s="137"/>
      <c r="F26" s="138"/>
      <c r="G26" s="364" t="s">
        <v>13</v>
      </c>
      <c r="H26" s="364"/>
      <c r="I26" s="364"/>
      <c r="J26" s="364"/>
      <c r="K26" s="364"/>
    </row>
    <row r="27" spans="1:11" ht="10.5" customHeight="1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  <row r="28" spans="1:11" ht="10.5" customHeight="1">
      <c r="A28" s="135"/>
      <c r="B28" s="135"/>
      <c r="C28" s="135"/>
      <c r="D28" s="135"/>
      <c r="E28" s="135"/>
      <c r="F28" s="135"/>
      <c r="G28" s="135"/>
      <c r="H28" s="135"/>
      <c r="I28" s="135"/>
      <c r="J28" s="135"/>
      <c r="K28" s="135"/>
    </row>
    <row r="29" spans="1:11" ht="10.5" customHeight="1">
      <c r="A29" s="135"/>
      <c r="B29" s="135"/>
      <c r="C29" s="135"/>
      <c r="D29" s="135"/>
      <c r="E29" s="135"/>
      <c r="F29" s="135"/>
      <c r="G29" s="135"/>
      <c r="H29" s="135"/>
      <c r="I29" s="135"/>
      <c r="J29" s="135"/>
      <c r="K29" s="135"/>
    </row>
    <row r="30" spans="1:11" ht="10.5" customHeight="1">
      <c r="A30" s="135"/>
      <c r="B30" s="135"/>
      <c r="C30" s="135"/>
      <c r="D30" s="135"/>
      <c r="E30" s="135"/>
      <c r="F30" s="135"/>
      <c r="G30" s="135"/>
      <c r="H30" s="135"/>
      <c r="I30" s="135"/>
      <c r="J30" s="135"/>
      <c r="K30" s="135"/>
    </row>
    <row r="31" spans="1:11" s="105" customFormat="1" ht="15" customHeight="1">
      <c r="A31" s="139"/>
      <c r="B31" s="445" t="str">
        <f>C5</f>
        <v>Andi, S.Sos. MM</v>
      </c>
      <c r="C31" s="139"/>
      <c r="D31" s="139"/>
      <c r="E31" s="139"/>
      <c r="F31" s="140"/>
      <c r="G31" s="444" t="str">
        <f>H5</f>
        <v>Bujang, ST</v>
      </c>
      <c r="H31" s="444"/>
      <c r="I31" s="444"/>
      <c r="J31" s="444"/>
      <c r="K31" s="444"/>
    </row>
    <row r="32" spans="1:11" ht="15" customHeight="1">
      <c r="A32" s="137"/>
      <c r="B32" s="310" t="s">
        <v>116</v>
      </c>
      <c r="C32" s="137" t="str">
        <f>C6</f>
        <v>196206141989031024</v>
      </c>
      <c r="D32" s="137"/>
      <c r="E32" s="137"/>
      <c r="F32" s="135"/>
      <c r="G32" s="310" t="s">
        <v>186</v>
      </c>
      <c r="H32" s="136" t="str">
        <f>H6</f>
        <v>198208252006041001</v>
      </c>
      <c r="I32" s="136"/>
      <c r="J32" s="136"/>
      <c r="K32" s="136"/>
    </row>
    <row r="34" spans="1:6">
      <c r="A34" s="365" t="s">
        <v>22</v>
      </c>
      <c r="B34" s="365"/>
      <c r="C34" s="365"/>
      <c r="D34" s="365"/>
      <c r="E34" s="365"/>
      <c r="F34" s="25"/>
    </row>
    <row r="35" spans="1:6">
      <c r="A35" s="365" t="s">
        <v>23</v>
      </c>
      <c r="B35" s="365"/>
      <c r="C35" s="365"/>
      <c r="D35" s="365"/>
      <c r="E35" s="365"/>
      <c r="F35" s="25"/>
    </row>
  </sheetData>
  <mergeCells count="33">
    <mergeCell ref="A10:A11"/>
    <mergeCell ref="B10:C11"/>
    <mergeCell ref="G26:K26"/>
    <mergeCell ref="G25:K25"/>
    <mergeCell ref="A35:E35"/>
    <mergeCell ref="B12:C12"/>
    <mergeCell ref="B15:C15"/>
    <mergeCell ref="B16:C16"/>
    <mergeCell ref="B17:C17"/>
    <mergeCell ref="G31:K31"/>
    <mergeCell ref="A26:C26"/>
    <mergeCell ref="A34:E34"/>
    <mergeCell ref="B13:C13"/>
    <mergeCell ref="B14:C14"/>
    <mergeCell ref="B18:C18"/>
    <mergeCell ref="F6:G6"/>
    <mergeCell ref="F9:G9"/>
    <mergeCell ref="F7:G7"/>
    <mergeCell ref="H8:K8"/>
    <mergeCell ref="F8:G8"/>
    <mergeCell ref="A1:K1"/>
    <mergeCell ref="A2:K2"/>
    <mergeCell ref="B4:C4"/>
    <mergeCell ref="F4:K4"/>
    <mergeCell ref="F5:G5"/>
    <mergeCell ref="B19:C19"/>
    <mergeCell ref="B20:C20"/>
    <mergeCell ref="B21:C21"/>
    <mergeCell ref="B22:C22"/>
    <mergeCell ref="I11:J11"/>
    <mergeCell ref="E10:E11"/>
    <mergeCell ref="F10:K10"/>
    <mergeCell ref="F11:G11"/>
  </mergeCells>
  <phoneticPr fontId="1" type="noConversion"/>
  <pageMargins left="0.78740157480314965" right="0.78740157480314965" top="0.6692913385826772" bottom="0.47244094488188981" header="0.51181102362204722" footer="0.27559055118110237"/>
  <pageSetup paperSize="9" orientation="landscape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tabColor rgb="FFFF0000"/>
  </sheetPr>
  <dimension ref="A2:T96"/>
  <sheetViews>
    <sheetView view="pageBreakPreview" topLeftCell="A76" zoomScale="115" zoomScaleNormal="100" zoomScaleSheetLayoutView="115" workbookViewId="0">
      <selection activeCell="J84" sqref="J84"/>
    </sheetView>
  </sheetViews>
  <sheetFormatPr defaultRowHeight="12.75"/>
  <cols>
    <col min="1" max="1" width="4.28515625" style="146" customWidth="1"/>
    <col min="2" max="2" width="44.5703125" style="146" bestFit="1" customWidth="1"/>
    <col min="3" max="4" width="4.7109375" style="146" customWidth="1"/>
    <col min="5" max="5" width="6.42578125" style="146" customWidth="1"/>
    <col min="6" max="7" width="4.7109375" style="146" customWidth="1"/>
    <col min="8" max="17" width="6.42578125" style="146" customWidth="1"/>
    <col min="18" max="18" width="5.5703125" style="147" customWidth="1"/>
    <col min="19" max="19" width="6.85546875" style="147" customWidth="1"/>
    <col min="20" max="20" width="12.42578125" style="147" customWidth="1"/>
    <col min="21" max="16384" width="9.140625" style="122"/>
  </cols>
  <sheetData>
    <row r="2" spans="1:20" ht="15.75">
      <c r="A2" s="386" t="s">
        <v>97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</row>
    <row r="3" spans="1:20" ht="15.75">
      <c r="A3" s="386" t="s">
        <v>62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</row>
    <row r="4" spans="1:20">
      <c r="A4" s="387"/>
      <c r="B4" s="387"/>
      <c r="C4" s="387"/>
      <c r="D4" s="387"/>
      <c r="E4" s="387"/>
      <c r="F4" s="387"/>
      <c r="G4" s="387"/>
      <c r="H4" s="387"/>
      <c r="I4" s="387"/>
    </row>
    <row r="5" spans="1:20">
      <c r="A5" s="148" t="s">
        <v>98</v>
      </c>
      <c r="B5" s="148"/>
      <c r="C5" s="148"/>
      <c r="D5" s="148"/>
      <c r="E5" s="148"/>
      <c r="F5" s="148"/>
    </row>
    <row r="6" spans="1:20">
      <c r="A6" s="388" t="s">
        <v>46</v>
      </c>
      <c r="B6" s="379" t="s">
        <v>99</v>
      </c>
      <c r="C6" s="379" t="s">
        <v>21</v>
      </c>
      <c r="D6" s="378" t="s">
        <v>14</v>
      </c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80" t="s">
        <v>79</v>
      </c>
      <c r="S6" s="380"/>
      <c r="T6" s="375" t="s">
        <v>100</v>
      </c>
    </row>
    <row r="7" spans="1:20">
      <c r="A7" s="389"/>
      <c r="B7" s="379"/>
      <c r="C7" s="379"/>
      <c r="D7" s="376" t="s">
        <v>25</v>
      </c>
      <c r="E7" s="376"/>
      <c r="F7" s="149" t="s">
        <v>101</v>
      </c>
      <c r="G7" s="149" t="s">
        <v>102</v>
      </c>
      <c r="H7" s="149" t="s">
        <v>103</v>
      </c>
      <c r="I7" s="149" t="s">
        <v>104</v>
      </c>
      <c r="J7" s="149" t="s">
        <v>105</v>
      </c>
      <c r="K7" s="149" t="s">
        <v>106</v>
      </c>
      <c r="L7" s="149" t="s">
        <v>107</v>
      </c>
      <c r="M7" s="149" t="s">
        <v>108</v>
      </c>
      <c r="N7" s="149" t="s">
        <v>109</v>
      </c>
      <c r="O7" s="149" t="s">
        <v>110</v>
      </c>
      <c r="P7" s="149" t="s">
        <v>111</v>
      </c>
      <c r="Q7" s="149" t="s">
        <v>112</v>
      </c>
      <c r="R7" s="380"/>
      <c r="S7" s="380"/>
      <c r="T7" s="375"/>
    </row>
    <row r="8" spans="1:20" s="123" customFormat="1">
      <c r="A8" s="150">
        <v>1</v>
      </c>
      <c r="B8" s="151">
        <v>2</v>
      </c>
      <c r="C8" s="151">
        <v>3</v>
      </c>
      <c r="D8" s="377">
        <v>4</v>
      </c>
      <c r="E8" s="377"/>
      <c r="F8" s="151">
        <v>5</v>
      </c>
      <c r="G8" s="151">
        <v>6</v>
      </c>
      <c r="H8" s="151">
        <v>7</v>
      </c>
      <c r="I8" s="151">
        <v>8</v>
      </c>
      <c r="J8" s="151">
        <v>9</v>
      </c>
      <c r="K8" s="151">
        <v>10</v>
      </c>
      <c r="L8" s="151">
        <v>11</v>
      </c>
      <c r="M8" s="151">
        <v>12</v>
      </c>
      <c r="N8" s="151">
        <v>13</v>
      </c>
      <c r="O8" s="151">
        <v>14</v>
      </c>
      <c r="P8" s="151">
        <v>15</v>
      </c>
      <c r="Q8" s="151">
        <v>16</v>
      </c>
      <c r="R8" s="377">
        <v>17</v>
      </c>
      <c r="S8" s="377"/>
      <c r="T8" s="151">
        <v>18</v>
      </c>
    </row>
    <row r="9" spans="1:20" s="124" customFormat="1" ht="22.5" customHeight="1">
      <c r="A9" s="152">
        <v>1</v>
      </c>
      <c r="B9" s="153" t="str">
        <f>'3. FORM SKP'!B12:C12</f>
        <v>Menyiapkan program kerja Sub Bagian Tanaga Akademik  sebagai bahan masukan atasan</v>
      </c>
      <c r="C9" s="154"/>
      <c r="D9" s="155">
        <f>'3. FORM SKP'!F12</f>
        <v>1</v>
      </c>
      <c r="E9" s="156" t="str">
        <f>'3. FORM SKP'!G12</f>
        <v>laporan</v>
      </c>
      <c r="F9" s="154">
        <v>1</v>
      </c>
      <c r="G9" s="154"/>
      <c r="H9" s="154"/>
      <c r="I9" s="154"/>
      <c r="J9" s="154"/>
      <c r="K9" s="154"/>
      <c r="L9" s="154"/>
      <c r="M9" s="154"/>
      <c r="N9" s="154"/>
      <c r="O9" s="154"/>
      <c r="P9" s="157"/>
      <c r="Q9" s="157"/>
      <c r="R9" s="158">
        <f>SUM(F9:Q9)</f>
        <v>1</v>
      </c>
      <c r="S9" s="159" t="str">
        <f>E9</f>
        <v>laporan</v>
      </c>
      <c r="T9" s="160">
        <f>R9/D9*100</f>
        <v>100</v>
      </c>
    </row>
    <row r="10" spans="1:20" s="124" customFormat="1" ht="37.5" customHeight="1">
      <c r="A10" s="152">
        <v>2</v>
      </c>
      <c r="B10" s="153" t="str">
        <f>'3. FORM SKP'!B13:C13</f>
        <v>Menyiapkan konsep usul pengadaan CPNS (laporan Bezetting),  pemindahan pegawai antar instansi berdasarkan peraturan   perundang-undangan yang berlaku sebagai bahan masukan atasan</v>
      </c>
      <c r="C10" s="157"/>
      <c r="D10" s="155">
        <f>'3. FORM SKP'!F13</f>
        <v>2</v>
      </c>
      <c r="E10" s="156" t="str">
        <f>'3. FORM SKP'!G13</f>
        <v>laporan</v>
      </c>
      <c r="F10" s="157"/>
      <c r="G10" s="157"/>
      <c r="H10" s="157"/>
      <c r="I10" s="157"/>
      <c r="J10" s="157"/>
      <c r="K10" s="157"/>
      <c r="L10" s="157"/>
      <c r="M10" s="157">
        <v>1</v>
      </c>
      <c r="N10" s="157">
        <v>1</v>
      </c>
      <c r="O10" s="157"/>
      <c r="P10" s="157"/>
      <c r="Q10" s="157"/>
      <c r="R10" s="158">
        <f>SUM(F10:Q10)</f>
        <v>2</v>
      </c>
      <c r="S10" s="159" t="str">
        <f>E10</f>
        <v>laporan</v>
      </c>
      <c r="T10" s="160">
        <f>R10/D10*100</f>
        <v>100</v>
      </c>
    </row>
    <row r="11" spans="1:20" s="124" customFormat="1" ht="27.75" customHeight="1">
      <c r="A11" s="152">
        <v>3</v>
      </c>
      <c r="B11" s="153" t="str">
        <f>'3. FORM SKP'!B14:C14</f>
        <v>Menyiapkan bahan penilaian angka kredit jabatan fungsional dosen Fakultas Pertanian dan Kedokteran</v>
      </c>
      <c r="C11" s="157"/>
      <c r="D11" s="155">
        <f>'3. FORM SKP'!F14</f>
        <v>29</v>
      </c>
      <c r="E11" s="156" t="str">
        <f>'3. FORM SKP'!G14</f>
        <v>bahan</v>
      </c>
      <c r="F11" s="157">
        <v>5</v>
      </c>
      <c r="G11" s="157"/>
      <c r="H11" s="157"/>
      <c r="I11" s="157">
        <v>9</v>
      </c>
      <c r="J11" s="157"/>
      <c r="K11" s="157"/>
      <c r="L11" s="157"/>
      <c r="M11" s="157">
        <v>8</v>
      </c>
      <c r="N11" s="157"/>
      <c r="O11" s="157"/>
      <c r="P11" s="157">
        <v>7</v>
      </c>
      <c r="Q11" s="157"/>
      <c r="R11" s="158">
        <f>SUM(F11:Q11)</f>
        <v>29</v>
      </c>
      <c r="S11" s="159" t="str">
        <f t="shared" ref="S11:S18" si="0">E11</f>
        <v>bahan</v>
      </c>
      <c r="T11" s="160">
        <f>R11/D11*100</f>
        <v>100</v>
      </c>
    </row>
    <row r="12" spans="1:20" s="124" customFormat="1" ht="36" customHeight="1">
      <c r="A12" s="152">
        <v>4</v>
      </c>
      <c r="B12" s="153" t="str">
        <f>'3. FORM SKP'!B15:C15</f>
        <v>Mengusulkan bahan kenaikan jabatan fungsional Dosen Lektor Kepala ke atas melalui aplikasi pak.dikti.go.id berdasarkan ketentuan yang berlaku</v>
      </c>
      <c r="C12" s="157"/>
      <c r="D12" s="155">
        <f>'3. FORM SKP'!F15</f>
        <v>55</v>
      </c>
      <c r="E12" s="156" t="str">
        <f>'3. FORM SKP'!G15</f>
        <v>bahan</v>
      </c>
      <c r="F12" s="157">
        <v>14</v>
      </c>
      <c r="G12" s="157"/>
      <c r="H12" s="157"/>
      <c r="I12" s="157">
        <v>18</v>
      </c>
      <c r="J12" s="157"/>
      <c r="K12" s="157"/>
      <c r="L12" s="157"/>
      <c r="M12" s="157">
        <v>11</v>
      </c>
      <c r="N12" s="157"/>
      <c r="O12" s="157"/>
      <c r="P12" s="157">
        <v>12</v>
      </c>
      <c r="Q12" s="157"/>
      <c r="R12" s="158">
        <f t="shared" ref="R12:R18" si="1">SUM(F12:Q12)</f>
        <v>55</v>
      </c>
      <c r="S12" s="159" t="str">
        <f t="shared" si="0"/>
        <v>bahan</v>
      </c>
      <c r="T12" s="160">
        <f t="shared" ref="T12:T18" si="2">R12/D12*100</f>
        <v>100</v>
      </c>
    </row>
    <row r="13" spans="1:20" s="124" customFormat="1" ht="46.5" customHeight="1">
      <c r="A13" s="152">
        <v>5</v>
      </c>
      <c r="B13" s="153" t="str">
        <f>'3. FORM SKP'!B16:C16</f>
        <v>Menyiapkan konsep usul kenaikan pangkat  dosen dan tenaga kependidikan jabatan fungsional umum melalui aplikasi Sistem Aplikasi Pelayanan Kepegawaian (SAPK) berdasarkan ketentuan yang berlaku</v>
      </c>
      <c r="C13" s="157"/>
      <c r="D13" s="155">
        <f>'3. FORM SKP'!F16</f>
        <v>125</v>
      </c>
      <c r="E13" s="156" t="str">
        <f>'3. FORM SKP'!G16</f>
        <v>konsep</v>
      </c>
      <c r="F13" s="157">
        <v>23</v>
      </c>
      <c r="G13" s="157">
        <v>17</v>
      </c>
      <c r="H13" s="157">
        <v>22</v>
      </c>
      <c r="I13" s="157"/>
      <c r="J13" s="157"/>
      <c r="K13" s="157">
        <v>22</v>
      </c>
      <c r="L13" s="157">
        <v>21</v>
      </c>
      <c r="M13" s="157">
        <v>17</v>
      </c>
      <c r="N13" s="157"/>
      <c r="O13" s="157"/>
      <c r="P13" s="157"/>
      <c r="Q13" s="157"/>
      <c r="R13" s="158">
        <f t="shared" si="1"/>
        <v>122</v>
      </c>
      <c r="S13" s="159" t="str">
        <f t="shared" si="0"/>
        <v>konsep</v>
      </c>
      <c r="T13" s="160">
        <f t="shared" si="2"/>
        <v>97.6</v>
      </c>
    </row>
    <row r="14" spans="1:20" s="124" customFormat="1" ht="39.950000000000003" customHeight="1">
      <c r="A14" s="152">
        <v>6</v>
      </c>
      <c r="B14" s="153" t="str">
        <f>'3. FORM SKP'!B17:C17</f>
        <v>Menyiapkan konsep usul pengembangan pegawai (pendidikan dan pelatihan, tugas belajar, izin belajar) tenaga pendidik (dosen) berdasarkan ketentuan yang berlaku</v>
      </c>
      <c r="C14" s="157"/>
      <c r="D14" s="155">
        <f>'3. FORM SKP'!F17</f>
        <v>25</v>
      </c>
      <c r="E14" s="156" t="str">
        <f>'3. FORM SKP'!G17</f>
        <v>konsep</v>
      </c>
      <c r="F14" s="157"/>
      <c r="G14" s="157">
        <v>3</v>
      </c>
      <c r="H14" s="157">
        <v>1</v>
      </c>
      <c r="I14" s="157"/>
      <c r="J14" s="157">
        <v>5</v>
      </c>
      <c r="K14" s="157">
        <v>2</v>
      </c>
      <c r="L14" s="157"/>
      <c r="M14" s="157">
        <v>7</v>
      </c>
      <c r="N14" s="157">
        <v>3</v>
      </c>
      <c r="O14" s="157">
        <v>1</v>
      </c>
      <c r="P14" s="157">
        <v>1</v>
      </c>
      <c r="Q14" s="157">
        <v>2</v>
      </c>
      <c r="R14" s="158">
        <f t="shared" si="1"/>
        <v>25</v>
      </c>
      <c r="S14" s="159" t="str">
        <f t="shared" si="0"/>
        <v>konsep</v>
      </c>
      <c r="T14" s="160">
        <f t="shared" si="2"/>
        <v>100</v>
      </c>
    </row>
    <row r="15" spans="1:20" s="124" customFormat="1" ht="33" customHeight="1">
      <c r="A15" s="152">
        <v>7</v>
      </c>
      <c r="B15" s="153" t="str">
        <f>'3. FORM SKP'!B18:C18</f>
        <v>Menyiapkan konsep usul pemberhentian dan pemensiunan pegawai melalui aplikasi Sistem Aplikasi Pelayanan Kepegawaian (SAPK)</v>
      </c>
      <c r="C15" s="157"/>
      <c r="D15" s="155">
        <f>'3. FORM SKP'!F18</f>
        <v>25</v>
      </c>
      <c r="E15" s="156" t="str">
        <f>'3. FORM SKP'!G18</f>
        <v>konsep</v>
      </c>
      <c r="F15" s="157">
        <v>3</v>
      </c>
      <c r="G15" s="157"/>
      <c r="H15" s="157"/>
      <c r="I15" s="157">
        <v>2</v>
      </c>
      <c r="J15" s="157"/>
      <c r="K15" s="157"/>
      <c r="L15" s="157">
        <v>5</v>
      </c>
      <c r="M15" s="157"/>
      <c r="N15" s="157"/>
      <c r="O15" s="157">
        <v>4</v>
      </c>
      <c r="P15" s="157"/>
      <c r="Q15" s="157"/>
      <c r="R15" s="158">
        <f t="shared" si="1"/>
        <v>14</v>
      </c>
      <c r="S15" s="159" t="str">
        <f t="shared" si="0"/>
        <v>konsep</v>
      </c>
      <c r="T15" s="160">
        <f t="shared" si="2"/>
        <v>56.000000000000007</v>
      </c>
    </row>
    <row r="16" spans="1:20" s="124" customFormat="1" ht="33.75" customHeight="1">
      <c r="A16" s="152">
        <v>8</v>
      </c>
      <c r="B16" s="153" t="str">
        <f>'3. FORM SKP'!B19:C19</f>
        <v>Menyiapkan bahan pelaksanaan pelantikan, serah terima jabatan sumpah/janji PNS, surat pernyataan menduduki jabatan, dan surat pernyataan pelaksanaan tugas tenaga kependidikan</v>
      </c>
      <c r="C16" s="157"/>
      <c r="D16" s="155">
        <f>'3. FORM SKP'!F19</f>
        <v>7</v>
      </c>
      <c r="E16" s="156" t="str">
        <f>'3. FORM SKP'!G19</f>
        <v>bahan</v>
      </c>
      <c r="F16" s="157"/>
      <c r="G16" s="157">
        <v>2</v>
      </c>
      <c r="H16" s="157"/>
      <c r="I16" s="157">
        <v>1</v>
      </c>
      <c r="J16" s="157">
        <v>1</v>
      </c>
      <c r="K16" s="157"/>
      <c r="L16" s="157"/>
      <c r="M16" s="157">
        <v>2</v>
      </c>
      <c r="N16" s="157"/>
      <c r="O16" s="157"/>
      <c r="P16" s="157">
        <v>1</v>
      </c>
      <c r="Q16" s="157"/>
      <c r="R16" s="158">
        <f t="shared" si="1"/>
        <v>7</v>
      </c>
      <c r="S16" s="159" t="str">
        <f t="shared" si="0"/>
        <v>bahan</v>
      </c>
      <c r="T16" s="160">
        <f>R16/D16*100</f>
        <v>100</v>
      </c>
    </row>
    <row r="17" spans="1:20" s="124" customFormat="1" ht="35.1" customHeight="1">
      <c r="A17" s="152">
        <v>9</v>
      </c>
      <c r="B17" s="153" t="str">
        <f>'3. FORM SKP'!B20:C20</f>
        <v>Menyiapkan daftar urut kepangkatan, dan statistik tenaga    kependidikan berdasarkan ketentuan yang berlaku sebagai bahan informasi</v>
      </c>
      <c r="C17" s="157"/>
      <c r="D17" s="155">
        <f>'3. FORM SKP'!F20</f>
        <v>2</v>
      </c>
      <c r="E17" s="156" t="str">
        <f>'3. FORM SKP'!G20</f>
        <v>laporan</v>
      </c>
      <c r="F17" s="157"/>
      <c r="G17" s="157"/>
      <c r="H17" s="157"/>
      <c r="I17" s="157"/>
      <c r="J17" s="157"/>
      <c r="K17" s="157">
        <v>1</v>
      </c>
      <c r="L17" s="157"/>
      <c r="M17" s="157"/>
      <c r="N17" s="157"/>
      <c r="O17" s="157"/>
      <c r="P17" s="157"/>
      <c r="Q17" s="157">
        <v>1</v>
      </c>
      <c r="R17" s="158">
        <f t="shared" si="1"/>
        <v>2</v>
      </c>
      <c r="S17" s="159" t="str">
        <f t="shared" si="0"/>
        <v>laporan</v>
      </c>
      <c r="T17" s="160">
        <f t="shared" si="2"/>
        <v>100</v>
      </c>
    </row>
    <row r="18" spans="1:20" s="124" customFormat="1" ht="20.100000000000001" customHeight="1">
      <c r="A18" s="152">
        <v>10</v>
      </c>
      <c r="B18" s="153" t="str">
        <f>'3. FORM SKP'!B21:C21</f>
        <v>Menyiapkan bahan pelaksanaan tunjangan kinerja</v>
      </c>
      <c r="C18" s="157"/>
      <c r="D18" s="155">
        <f>'3. FORM SKP'!F21</f>
        <v>5</v>
      </c>
      <c r="E18" s="156" t="str">
        <f>'3. FORM SKP'!G21</f>
        <v>bahan</v>
      </c>
      <c r="F18" s="157">
        <v>1</v>
      </c>
      <c r="G18" s="157">
        <v>1</v>
      </c>
      <c r="H18" s="157">
        <v>1</v>
      </c>
      <c r="I18" s="157">
        <v>1</v>
      </c>
      <c r="J18" s="157">
        <v>1</v>
      </c>
      <c r="K18" s="157"/>
      <c r="L18" s="157"/>
      <c r="M18" s="157"/>
      <c r="N18" s="157"/>
      <c r="O18" s="157"/>
      <c r="P18" s="157"/>
      <c r="Q18" s="157"/>
      <c r="R18" s="158">
        <f t="shared" si="1"/>
        <v>5</v>
      </c>
      <c r="S18" s="159" t="str">
        <f t="shared" si="0"/>
        <v>bahan</v>
      </c>
      <c r="T18" s="160">
        <f t="shared" si="2"/>
        <v>100</v>
      </c>
    </row>
    <row r="19" spans="1:20" s="124" customFormat="1" ht="24.95" customHeight="1">
      <c r="A19" s="152">
        <v>11</v>
      </c>
      <c r="B19" s="153" t="str">
        <f>'3. FORM SKP'!B22:C22</f>
        <v>Menyiapkan bahan laporan Sub Bagian berdasarkan hasil yang dicapai sebagai pertanggungjawaban pelaksanaan tugas</v>
      </c>
      <c r="C19" s="157"/>
      <c r="D19" s="155">
        <f>'3. FORM SKP'!F22</f>
        <v>2</v>
      </c>
      <c r="E19" s="156" t="str">
        <f>'3. FORM SKP'!G22</f>
        <v>laporan</v>
      </c>
      <c r="F19" s="157"/>
      <c r="G19" s="157"/>
      <c r="H19" s="157"/>
      <c r="I19" s="157"/>
      <c r="J19" s="157"/>
      <c r="K19" s="157">
        <v>1</v>
      </c>
      <c r="L19" s="157"/>
      <c r="M19" s="157"/>
      <c r="N19" s="157"/>
      <c r="O19" s="157"/>
      <c r="P19" s="157"/>
      <c r="Q19" s="157">
        <v>1</v>
      </c>
      <c r="R19" s="158">
        <f>SUM(F19:Q19)</f>
        <v>2</v>
      </c>
      <c r="S19" s="159" t="str">
        <f>E19</f>
        <v>laporan</v>
      </c>
      <c r="T19" s="160">
        <f>R19/D19*100</f>
        <v>100</v>
      </c>
    </row>
    <row r="20" spans="1:20" s="123" customFormat="1" ht="21">
      <c r="A20" s="161"/>
      <c r="B20" s="162" t="s">
        <v>114</v>
      </c>
      <c r="C20" s="163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5"/>
    </row>
    <row r="21" spans="1:20" ht="24.95" customHeight="1">
      <c r="A21" s="166">
        <v>1</v>
      </c>
      <c r="B21" s="167" t="s">
        <v>130</v>
      </c>
      <c r="C21" s="168"/>
      <c r="D21" s="169" t="s">
        <v>113</v>
      </c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70"/>
      <c r="S21" s="171"/>
      <c r="T21" s="171"/>
    </row>
    <row r="22" spans="1:20">
      <c r="A22" s="172">
        <v>2</v>
      </c>
      <c r="B22" s="173" t="s">
        <v>29</v>
      </c>
      <c r="C22" s="17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70"/>
      <c r="S22" s="171"/>
      <c r="T22" s="171"/>
    </row>
    <row r="23" spans="1:20" ht="13.5" thickBot="1">
      <c r="A23" s="382" t="s">
        <v>18</v>
      </c>
      <c r="B23" s="383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4"/>
      <c r="T23" s="175">
        <f>SUM(T9:T22)/11</f>
        <v>95.781818181818167</v>
      </c>
    </row>
    <row r="24" spans="1:20" ht="13.5" thickTop="1">
      <c r="A24" s="371"/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85"/>
      <c r="T24" s="176" t="str">
        <f>IF(T23&lt;=50,"(Buruk)",IF(T23&lt;=60,"(Sedang)",IF(T23&lt;=75,"(Cukup)",IF(T23&lt;=90.99,"(Baik)","(Sangat Baik)"))))</f>
        <v>(Sangat Baik)</v>
      </c>
    </row>
    <row r="26" spans="1:20">
      <c r="A26" s="146" t="s">
        <v>115</v>
      </c>
      <c r="O26" s="146" t="s">
        <v>188</v>
      </c>
    </row>
    <row r="27" spans="1:20">
      <c r="A27" s="146" t="str">
        <f>'1. DATA SKP'!E4</f>
        <v>Bujang, ST</v>
      </c>
    </row>
    <row r="28" spans="1:20">
      <c r="O28" s="146" t="str">
        <f>[1]PENGUKURAN!M26</f>
        <v>Pejabat Penilai,</v>
      </c>
    </row>
    <row r="31" spans="1:20">
      <c r="O31" s="177" t="str">
        <f>'1. DATA SKP'!E10</f>
        <v>Andi, S.Sos. MM</v>
      </c>
    </row>
    <row r="32" spans="1:20">
      <c r="O32" s="178" t="s">
        <v>116</v>
      </c>
      <c r="P32" s="146" t="str">
        <f>'1. DATA SKP'!E11</f>
        <v>196206141989031024</v>
      </c>
    </row>
    <row r="34" spans="1:20" ht="15.75">
      <c r="A34" s="386" t="s">
        <v>117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</row>
    <row r="35" spans="1:20" ht="15.75">
      <c r="A35" s="386" t="s">
        <v>62</v>
      </c>
      <c r="B35" s="386"/>
      <c r="C35" s="386"/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</row>
    <row r="36" spans="1:20">
      <c r="A36" s="387"/>
      <c r="B36" s="387"/>
      <c r="C36" s="387"/>
      <c r="D36" s="387"/>
      <c r="E36" s="387"/>
      <c r="F36" s="387"/>
      <c r="G36" s="387"/>
      <c r="H36" s="387"/>
      <c r="I36" s="387"/>
    </row>
    <row r="37" spans="1:20">
      <c r="A37" s="148" t="str">
        <f>A5</f>
        <v>Jangka Waktu Penilaian, 2 Januari s.d. 31 Desember 2015</v>
      </c>
      <c r="B37" s="148"/>
      <c r="C37" s="148"/>
      <c r="D37" s="148"/>
      <c r="E37" s="148"/>
      <c r="F37" s="148"/>
    </row>
    <row r="38" spans="1:20">
      <c r="A38" s="378" t="s">
        <v>46</v>
      </c>
      <c r="B38" s="379" t="s">
        <v>99</v>
      </c>
      <c r="C38" s="379" t="s">
        <v>21</v>
      </c>
      <c r="D38" s="378" t="s">
        <v>14</v>
      </c>
      <c r="E38" s="378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78"/>
      <c r="Q38" s="378"/>
      <c r="R38" s="380" t="s">
        <v>79</v>
      </c>
      <c r="S38" s="380"/>
      <c r="T38" s="375" t="s">
        <v>100</v>
      </c>
    </row>
    <row r="39" spans="1:20" ht="14.25" customHeight="1">
      <c r="A39" s="378"/>
      <c r="B39" s="379"/>
      <c r="C39" s="379"/>
      <c r="D39" s="376" t="s">
        <v>25</v>
      </c>
      <c r="E39" s="376"/>
      <c r="F39" s="149" t="s">
        <v>101</v>
      </c>
      <c r="G39" s="149" t="s">
        <v>102</v>
      </c>
      <c r="H39" s="149" t="s">
        <v>103</v>
      </c>
      <c r="I39" s="149" t="s">
        <v>104</v>
      </c>
      <c r="J39" s="149" t="s">
        <v>105</v>
      </c>
      <c r="K39" s="149" t="s">
        <v>106</v>
      </c>
      <c r="L39" s="149" t="s">
        <v>107</v>
      </c>
      <c r="M39" s="149" t="s">
        <v>108</v>
      </c>
      <c r="N39" s="149" t="s">
        <v>109</v>
      </c>
      <c r="O39" s="149" t="s">
        <v>110</v>
      </c>
      <c r="P39" s="149" t="s">
        <v>111</v>
      </c>
      <c r="Q39" s="149" t="s">
        <v>112</v>
      </c>
      <c r="R39" s="380"/>
      <c r="S39" s="380"/>
      <c r="T39" s="375"/>
    </row>
    <row r="40" spans="1:20" s="123" customFormat="1">
      <c r="A40" s="179">
        <v>1</v>
      </c>
      <c r="B40" s="151">
        <v>2</v>
      </c>
      <c r="C40" s="151">
        <v>3</v>
      </c>
      <c r="D40" s="377">
        <v>4</v>
      </c>
      <c r="E40" s="377"/>
      <c r="F40" s="151">
        <v>5</v>
      </c>
      <c r="G40" s="151">
        <v>6</v>
      </c>
      <c r="H40" s="151">
        <v>7</v>
      </c>
      <c r="I40" s="151">
        <v>8</v>
      </c>
      <c r="J40" s="151">
        <v>9</v>
      </c>
      <c r="K40" s="151">
        <v>10</v>
      </c>
      <c r="L40" s="151">
        <v>11</v>
      </c>
      <c r="M40" s="151">
        <v>12</v>
      </c>
      <c r="N40" s="151">
        <v>13</v>
      </c>
      <c r="O40" s="151">
        <v>14</v>
      </c>
      <c r="P40" s="151">
        <v>15</v>
      </c>
      <c r="Q40" s="151">
        <v>16</v>
      </c>
      <c r="R40" s="377">
        <v>17</v>
      </c>
      <c r="S40" s="377"/>
      <c r="T40" s="151">
        <v>18</v>
      </c>
    </row>
    <row r="41" spans="1:20" s="125" customFormat="1" ht="23.25" customHeight="1">
      <c r="A41" s="157">
        <v>1</v>
      </c>
      <c r="B41" s="153" t="str">
        <f t="shared" ref="B41:B51" si="3">B9</f>
        <v>Menyiapkan program kerja Sub Bagian Tanaga Akademik  sebagai bahan masukan atasan</v>
      </c>
      <c r="C41" s="154"/>
      <c r="D41" s="381">
        <f>'3. FORM SKP'!H12</f>
        <v>100</v>
      </c>
      <c r="E41" s="381"/>
      <c r="F41" s="154">
        <v>85</v>
      </c>
      <c r="G41" s="154"/>
      <c r="H41" s="154"/>
      <c r="I41" s="154"/>
      <c r="J41" s="154"/>
      <c r="K41" s="154"/>
      <c r="L41" s="154"/>
      <c r="M41" s="154"/>
      <c r="N41" s="154"/>
      <c r="O41" s="154"/>
      <c r="P41" s="157"/>
      <c r="Q41" s="157"/>
      <c r="R41" s="180">
        <f>SUM(F41:Q41)</f>
        <v>85</v>
      </c>
      <c r="S41" s="181">
        <f>R41/1</f>
        <v>85</v>
      </c>
      <c r="T41" s="160">
        <f>S41/D41*100</f>
        <v>85</v>
      </c>
    </row>
    <row r="42" spans="1:20" s="124" customFormat="1" ht="36" customHeight="1">
      <c r="A42" s="157">
        <v>2</v>
      </c>
      <c r="B42" s="153" t="str">
        <f t="shared" si="3"/>
        <v>Menyiapkan konsep usul pengadaan CPNS (laporan Bezetting),  pemindahan pegawai antar instansi berdasarkan peraturan   perundang-undangan yang berlaku sebagai bahan masukan atasan</v>
      </c>
      <c r="C42" s="154"/>
      <c r="D42" s="381">
        <f>'3. FORM SKP'!H13</f>
        <v>100</v>
      </c>
      <c r="E42" s="381"/>
      <c r="F42" s="157"/>
      <c r="G42" s="157"/>
      <c r="H42" s="157"/>
      <c r="I42" s="157"/>
      <c r="J42" s="157"/>
      <c r="K42" s="157"/>
      <c r="L42" s="157"/>
      <c r="M42" s="157">
        <v>85</v>
      </c>
      <c r="N42" s="157">
        <v>82</v>
      </c>
      <c r="O42" s="157"/>
      <c r="P42" s="157"/>
      <c r="Q42" s="157"/>
      <c r="R42" s="180">
        <f>SUM(F42:Q42)</f>
        <v>167</v>
      </c>
      <c r="S42" s="181">
        <f>R42/2</f>
        <v>83.5</v>
      </c>
      <c r="T42" s="160">
        <f>S42/D42*100</f>
        <v>83.5</v>
      </c>
    </row>
    <row r="43" spans="1:20" s="124" customFormat="1" ht="24.75" customHeight="1">
      <c r="A43" s="157">
        <v>3</v>
      </c>
      <c r="B43" s="153" t="str">
        <f t="shared" si="3"/>
        <v>Menyiapkan bahan penilaian angka kredit jabatan fungsional dosen Fakultas Pertanian dan Kedokteran</v>
      </c>
      <c r="C43" s="154"/>
      <c r="D43" s="381">
        <f>'3. FORM SKP'!H14</f>
        <v>100</v>
      </c>
      <c r="E43" s="381"/>
      <c r="F43" s="157">
        <v>85</v>
      </c>
      <c r="G43" s="157"/>
      <c r="H43" s="157"/>
      <c r="I43" s="157">
        <v>87</v>
      </c>
      <c r="J43" s="157"/>
      <c r="K43" s="157"/>
      <c r="L43" s="157"/>
      <c r="M43" s="157">
        <v>86</v>
      </c>
      <c r="N43" s="157"/>
      <c r="O43" s="157"/>
      <c r="P43" s="157"/>
      <c r="Q43" s="157">
        <v>84</v>
      </c>
      <c r="R43" s="180">
        <f>SUM(F43:Q43)</f>
        <v>342</v>
      </c>
      <c r="S43" s="181">
        <f>R43/4</f>
        <v>85.5</v>
      </c>
      <c r="T43" s="160">
        <f>S43/D43*100</f>
        <v>85.5</v>
      </c>
    </row>
    <row r="44" spans="1:20" s="124" customFormat="1" ht="35.25" customHeight="1">
      <c r="A44" s="157">
        <v>4</v>
      </c>
      <c r="B44" s="153" t="str">
        <f t="shared" si="3"/>
        <v>Mengusulkan bahan kenaikan jabatan fungsional Dosen Lektor Kepala ke atas melalui aplikasi pak.dikti.go.id berdasarkan ketentuan yang berlaku</v>
      </c>
      <c r="C44" s="154"/>
      <c r="D44" s="381">
        <f>'3. FORM SKP'!H15</f>
        <v>100</v>
      </c>
      <c r="E44" s="381"/>
      <c r="F44" s="157">
        <v>82</v>
      </c>
      <c r="G44" s="157"/>
      <c r="H44" s="157"/>
      <c r="I44" s="157">
        <v>87</v>
      </c>
      <c r="J44" s="157"/>
      <c r="K44" s="157"/>
      <c r="L44" s="157"/>
      <c r="M44" s="157">
        <v>81</v>
      </c>
      <c r="N44" s="157"/>
      <c r="O44" s="157"/>
      <c r="P44" s="157"/>
      <c r="Q44" s="157">
        <v>85</v>
      </c>
      <c r="R44" s="180">
        <f t="shared" ref="R44:R50" si="4">SUM(F44:Q44)</f>
        <v>335</v>
      </c>
      <c r="S44" s="181">
        <f>R44/4</f>
        <v>83.75</v>
      </c>
      <c r="T44" s="160">
        <f t="shared" ref="T44:T50" si="5">S44/D44*100</f>
        <v>83.75</v>
      </c>
    </row>
    <row r="45" spans="1:20" s="124" customFormat="1" ht="44.25" customHeight="1">
      <c r="A45" s="157">
        <v>5</v>
      </c>
      <c r="B45" s="153" t="str">
        <f t="shared" si="3"/>
        <v>Menyiapkan konsep usul kenaikan pangkat  dosen dan tenaga kependidikan jabatan fungsional umum melalui aplikasi Sistem Aplikasi Pelayanan Kepegawaian (SAPK) berdasarkan ketentuan yang berlaku</v>
      </c>
      <c r="C45" s="154"/>
      <c r="D45" s="381">
        <f>'3. FORM SKP'!H16</f>
        <v>100</v>
      </c>
      <c r="E45" s="381"/>
      <c r="F45" s="157">
        <v>83</v>
      </c>
      <c r="G45" s="157">
        <v>84</v>
      </c>
      <c r="H45" s="157">
        <v>85</v>
      </c>
      <c r="I45" s="157"/>
      <c r="J45" s="157"/>
      <c r="K45" s="157">
        <v>82</v>
      </c>
      <c r="L45" s="157">
        <v>83</v>
      </c>
      <c r="M45" s="157">
        <v>85</v>
      </c>
      <c r="N45" s="157"/>
      <c r="O45" s="157"/>
      <c r="P45" s="157"/>
      <c r="Q45" s="157"/>
      <c r="R45" s="180">
        <f t="shared" si="4"/>
        <v>502</v>
      </c>
      <c r="S45" s="181">
        <f>R45/6</f>
        <v>83.666666666666671</v>
      </c>
      <c r="T45" s="160">
        <f t="shared" si="5"/>
        <v>83.666666666666671</v>
      </c>
    </row>
    <row r="46" spans="1:20" s="124" customFormat="1" ht="37.5" customHeight="1">
      <c r="A46" s="157">
        <v>6</v>
      </c>
      <c r="B46" s="153" t="str">
        <f t="shared" si="3"/>
        <v>Menyiapkan konsep usul pengembangan pegawai (pendidikan dan pelatihan, tugas belajar, izin belajar) tenaga pendidik (dosen) berdasarkan ketentuan yang berlaku</v>
      </c>
      <c r="C46" s="154"/>
      <c r="D46" s="381">
        <f>'3. FORM SKP'!H17</f>
        <v>100</v>
      </c>
      <c r="E46" s="381"/>
      <c r="F46" s="157"/>
      <c r="G46" s="157">
        <v>82</v>
      </c>
      <c r="H46" s="157">
        <v>83</v>
      </c>
      <c r="I46" s="157"/>
      <c r="J46" s="157">
        <v>81</v>
      </c>
      <c r="K46" s="157">
        <v>82</v>
      </c>
      <c r="L46" s="157"/>
      <c r="M46" s="157">
        <v>87</v>
      </c>
      <c r="N46" s="157">
        <v>83</v>
      </c>
      <c r="O46" s="157">
        <v>84</v>
      </c>
      <c r="P46" s="157">
        <v>84</v>
      </c>
      <c r="Q46" s="157">
        <v>82</v>
      </c>
      <c r="R46" s="180">
        <f t="shared" si="4"/>
        <v>748</v>
      </c>
      <c r="S46" s="181">
        <f>R46/9</f>
        <v>83.111111111111114</v>
      </c>
      <c r="T46" s="160">
        <f t="shared" si="5"/>
        <v>83.111111111111114</v>
      </c>
    </row>
    <row r="47" spans="1:20" s="124" customFormat="1" ht="36" customHeight="1">
      <c r="A47" s="157">
        <v>7</v>
      </c>
      <c r="B47" s="153" t="str">
        <f t="shared" si="3"/>
        <v>Menyiapkan konsep usul pemberhentian dan pemensiunan pegawai melalui aplikasi Sistem Aplikasi Pelayanan Kepegawaian (SAPK)</v>
      </c>
      <c r="C47" s="154"/>
      <c r="D47" s="381">
        <f>'3. FORM SKP'!H18</f>
        <v>100</v>
      </c>
      <c r="E47" s="381"/>
      <c r="F47" s="157">
        <v>83</v>
      </c>
      <c r="G47" s="157"/>
      <c r="H47" s="157"/>
      <c r="I47" s="157">
        <v>84</v>
      </c>
      <c r="J47" s="157"/>
      <c r="K47" s="157"/>
      <c r="L47" s="157">
        <v>82</v>
      </c>
      <c r="M47" s="157"/>
      <c r="N47" s="157"/>
      <c r="O47" s="157">
        <v>84</v>
      </c>
      <c r="P47" s="157"/>
      <c r="Q47" s="157"/>
      <c r="R47" s="180">
        <f>SUM(F47:Q47)</f>
        <v>333</v>
      </c>
      <c r="S47" s="181">
        <f>R47/4</f>
        <v>83.25</v>
      </c>
      <c r="T47" s="160">
        <f t="shared" si="5"/>
        <v>83.25</v>
      </c>
    </row>
    <row r="48" spans="1:20" s="124" customFormat="1" ht="35.25" customHeight="1">
      <c r="A48" s="157">
        <v>8</v>
      </c>
      <c r="B48" s="153" t="str">
        <f t="shared" si="3"/>
        <v>Menyiapkan bahan pelaksanaan pelantikan, serah terima jabatan sumpah/janji PNS, surat pernyataan menduduki jabatan, dan surat pernyataan pelaksanaan tugas tenaga kependidikan</v>
      </c>
      <c r="C48" s="154"/>
      <c r="D48" s="381">
        <f>'3. FORM SKP'!H19</f>
        <v>100</v>
      </c>
      <c r="E48" s="381"/>
      <c r="F48" s="157"/>
      <c r="G48" s="157">
        <v>83</v>
      </c>
      <c r="H48" s="157"/>
      <c r="I48" s="157">
        <v>86</v>
      </c>
      <c r="J48" s="157">
        <v>87</v>
      </c>
      <c r="K48" s="157"/>
      <c r="L48" s="157"/>
      <c r="M48" s="157">
        <v>84</v>
      </c>
      <c r="N48" s="157"/>
      <c r="O48" s="157"/>
      <c r="P48" s="157">
        <v>83</v>
      </c>
      <c r="Q48" s="157"/>
      <c r="R48" s="180">
        <f t="shared" si="4"/>
        <v>423</v>
      </c>
      <c r="S48" s="181">
        <f>R48/5</f>
        <v>84.6</v>
      </c>
      <c r="T48" s="160">
        <f t="shared" si="5"/>
        <v>84.6</v>
      </c>
    </row>
    <row r="49" spans="1:20" s="124" customFormat="1" ht="35.1" customHeight="1">
      <c r="A49" s="157">
        <v>9</v>
      </c>
      <c r="B49" s="153" t="str">
        <f t="shared" si="3"/>
        <v>Menyiapkan daftar urut kepangkatan, dan statistik tenaga    kependidikan berdasarkan ketentuan yang berlaku sebagai bahan informasi</v>
      </c>
      <c r="C49" s="154"/>
      <c r="D49" s="381">
        <f>'3. FORM SKP'!H20</f>
        <v>100</v>
      </c>
      <c r="E49" s="381"/>
      <c r="F49" s="157"/>
      <c r="G49" s="157"/>
      <c r="H49" s="157"/>
      <c r="I49" s="157"/>
      <c r="J49" s="157"/>
      <c r="K49" s="157">
        <v>85</v>
      </c>
      <c r="L49" s="157"/>
      <c r="M49" s="157"/>
      <c r="N49" s="157"/>
      <c r="O49" s="157"/>
      <c r="P49" s="157"/>
      <c r="Q49" s="157">
        <v>90</v>
      </c>
      <c r="R49" s="180">
        <f t="shared" si="4"/>
        <v>175</v>
      </c>
      <c r="S49" s="181">
        <f>R49/2</f>
        <v>87.5</v>
      </c>
      <c r="T49" s="160">
        <f t="shared" si="5"/>
        <v>87.5</v>
      </c>
    </row>
    <row r="50" spans="1:20" s="124" customFormat="1" ht="20.100000000000001" customHeight="1">
      <c r="A50" s="157">
        <v>10</v>
      </c>
      <c r="B50" s="153" t="str">
        <f t="shared" si="3"/>
        <v>Menyiapkan bahan pelaksanaan tunjangan kinerja</v>
      </c>
      <c r="C50" s="154"/>
      <c r="D50" s="381">
        <f>'3. FORM SKP'!H21</f>
        <v>100</v>
      </c>
      <c r="E50" s="381"/>
      <c r="F50" s="157">
        <v>82</v>
      </c>
      <c r="G50" s="157">
        <v>83</v>
      </c>
      <c r="H50" s="157">
        <v>84</v>
      </c>
      <c r="I50" s="157">
        <v>85</v>
      </c>
      <c r="J50" s="157">
        <v>82</v>
      </c>
      <c r="K50" s="157"/>
      <c r="L50" s="157"/>
      <c r="M50" s="157"/>
      <c r="N50" s="157"/>
      <c r="O50" s="157"/>
      <c r="P50" s="157"/>
      <c r="Q50" s="157"/>
      <c r="R50" s="180">
        <f t="shared" si="4"/>
        <v>416</v>
      </c>
      <c r="S50" s="181">
        <f>R50/5</f>
        <v>83.2</v>
      </c>
      <c r="T50" s="160">
        <f t="shared" si="5"/>
        <v>83.2</v>
      </c>
    </row>
    <row r="51" spans="1:20" s="124" customFormat="1" ht="27" customHeight="1">
      <c r="A51" s="157">
        <v>11</v>
      </c>
      <c r="B51" s="153" t="str">
        <f t="shared" si="3"/>
        <v>Menyiapkan bahan laporan Sub Bagian berdasarkan hasil yang dicapai sebagai pertanggungjawaban pelaksanaan tugas</v>
      </c>
      <c r="C51" s="154"/>
      <c r="D51" s="381">
        <f>'3. FORM SKP'!H22</f>
        <v>100</v>
      </c>
      <c r="E51" s="381"/>
      <c r="F51" s="157"/>
      <c r="G51" s="157"/>
      <c r="H51" s="157"/>
      <c r="I51" s="157"/>
      <c r="J51" s="157"/>
      <c r="K51" s="157">
        <v>85</v>
      </c>
      <c r="L51" s="157"/>
      <c r="M51" s="157"/>
      <c r="N51" s="157"/>
      <c r="O51" s="157"/>
      <c r="P51" s="157"/>
      <c r="Q51" s="157">
        <v>85</v>
      </c>
      <c r="R51" s="180">
        <f>SUM(F51:Q51)</f>
        <v>170</v>
      </c>
      <c r="S51" s="181">
        <f>R51/2</f>
        <v>85</v>
      </c>
      <c r="T51" s="160">
        <f>S51/D51*100</f>
        <v>85</v>
      </c>
    </row>
    <row r="52" spans="1:20" ht="15" customHeight="1">
      <c r="A52" s="182"/>
      <c r="B52" s="163" t="s">
        <v>114</v>
      </c>
      <c r="C52" s="163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83"/>
      <c r="S52" s="183"/>
      <c r="T52" s="165"/>
    </row>
    <row r="53" spans="1:20" ht="24.95" customHeight="1">
      <c r="A53" s="184">
        <v>1</v>
      </c>
      <c r="B53" s="185" t="str">
        <f>B21</f>
        <v>Melakukan Verifkasi Secara Elektronik Pendataan Ulang Pegawai Negeri Sipil (E-PUPNS)</v>
      </c>
      <c r="C53" s="168"/>
      <c r="D53" s="186" t="s">
        <v>113</v>
      </c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87"/>
      <c r="S53" s="188"/>
      <c r="T53" s="171"/>
    </row>
    <row r="54" spans="1:20">
      <c r="A54" s="189">
        <v>2</v>
      </c>
      <c r="B54" s="190" t="s">
        <v>29</v>
      </c>
      <c r="C54" s="174"/>
      <c r="D54" s="191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87"/>
      <c r="S54" s="188"/>
      <c r="T54" s="171"/>
    </row>
    <row r="55" spans="1:20" ht="13.5" thickBot="1">
      <c r="A55" s="382" t="s">
        <v>18</v>
      </c>
      <c r="B55" s="383"/>
      <c r="C55" s="383"/>
      <c r="D55" s="383"/>
      <c r="E55" s="383"/>
      <c r="F55" s="383"/>
      <c r="G55" s="383"/>
      <c r="H55" s="383"/>
      <c r="I55" s="383"/>
      <c r="J55" s="383"/>
      <c r="K55" s="383"/>
      <c r="L55" s="383"/>
      <c r="M55" s="383"/>
      <c r="N55" s="383"/>
      <c r="O55" s="383"/>
      <c r="P55" s="383"/>
      <c r="Q55" s="383"/>
      <c r="R55" s="383"/>
      <c r="S55" s="384"/>
      <c r="T55" s="175">
        <f>SUM(T41:T54)/11</f>
        <v>84.370707070707084</v>
      </c>
    </row>
    <row r="56" spans="1:20" ht="13.5" thickTop="1">
      <c r="A56" s="371"/>
      <c r="B56" s="372"/>
      <c r="C56" s="372"/>
      <c r="D56" s="372"/>
      <c r="E56" s="372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372"/>
      <c r="Q56" s="372"/>
      <c r="R56" s="372"/>
      <c r="S56" s="385"/>
      <c r="T56" s="176" t="str">
        <f>IF(T55&lt;=50,"(Buruk)",IF(T55&lt;=60,"(Sedang)",IF(T55&lt;=75,"(Cukup)",IF(T55&lt;=90.99,"(Baik)","(Sangat Baik)"))))</f>
        <v>(Baik)</v>
      </c>
    </row>
    <row r="58" spans="1:20">
      <c r="A58" s="146" t="str">
        <f>A26</f>
        <v>PNS yang dinilai :</v>
      </c>
      <c r="O58" s="146" t="str">
        <f>O26</f>
        <v>Padang 31 Desember 2015</v>
      </c>
    </row>
    <row r="59" spans="1:20" ht="15" customHeight="1">
      <c r="A59" s="146" t="str">
        <f>A27</f>
        <v>Bujang, ST</v>
      </c>
    </row>
    <row r="60" spans="1:20" ht="15" customHeight="1">
      <c r="O60" s="146" t="str">
        <f>O28</f>
        <v>Pejabat Penilai,</v>
      </c>
    </row>
    <row r="63" spans="1:20" ht="15" customHeight="1">
      <c r="O63" s="177" t="str">
        <f>O31</f>
        <v>Andi, S.Sos. MM</v>
      </c>
    </row>
    <row r="64" spans="1:20" ht="15" customHeight="1">
      <c r="O64" s="146" t="str">
        <f>O32</f>
        <v>NIP.</v>
      </c>
      <c r="P64" s="146" t="str">
        <f>P32</f>
        <v>196206141989031024</v>
      </c>
    </row>
    <row r="66" spans="1:20" ht="15.75">
      <c r="A66" s="386" t="s">
        <v>118</v>
      </c>
      <c r="B66" s="386"/>
      <c r="C66" s="386"/>
      <c r="D66" s="386"/>
      <c r="E66" s="386"/>
      <c r="F66" s="386"/>
      <c r="G66" s="386"/>
      <c r="H66" s="386"/>
      <c r="I66" s="386"/>
      <c r="J66" s="386"/>
      <c r="K66" s="386"/>
      <c r="L66" s="386"/>
      <c r="M66" s="386"/>
      <c r="N66" s="386"/>
      <c r="O66" s="386"/>
      <c r="P66" s="386"/>
      <c r="Q66" s="386"/>
      <c r="R66" s="386"/>
      <c r="S66" s="386"/>
      <c r="T66" s="386"/>
    </row>
    <row r="67" spans="1:20" ht="15.75">
      <c r="A67" s="386" t="s">
        <v>62</v>
      </c>
      <c r="B67" s="386"/>
      <c r="C67" s="386"/>
      <c r="D67" s="386"/>
      <c r="E67" s="386"/>
      <c r="F67" s="386"/>
      <c r="G67" s="386"/>
      <c r="H67" s="386"/>
      <c r="I67" s="386"/>
      <c r="J67" s="386"/>
      <c r="K67" s="386"/>
      <c r="L67" s="386"/>
      <c r="M67" s="386"/>
      <c r="N67" s="386"/>
      <c r="O67" s="386"/>
      <c r="P67" s="386"/>
      <c r="Q67" s="386"/>
      <c r="R67" s="386"/>
      <c r="S67" s="386"/>
      <c r="T67" s="386"/>
    </row>
    <row r="68" spans="1:20">
      <c r="A68" s="387"/>
      <c r="B68" s="387"/>
      <c r="C68" s="387"/>
      <c r="D68" s="387"/>
      <c r="E68" s="387"/>
      <c r="F68" s="387"/>
      <c r="G68" s="387"/>
      <c r="H68" s="387"/>
      <c r="I68" s="387"/>
    </row>
    <row r="69" spans="1:20">
      <c r="A69" s="148" t="str">
        <f>A37</f>
        <v>Jangka Waktu Penilaian, 2 Januari s.d. 31 Desember 2015</v>
      </c>
      <c r="B69" s="148"/>
      <c r="C69" s="148"/>
      <c r="D69" s="148"/>
      <c r="E69" s="148"/>
      <c r="F69" s="148"/>
    </row>
    <row r="70" spans="1:20">
      <c r="A70" s="378" t="s">
        <v>46</v>
      </c>
      <c r="B70" s="379" t="s">
        <v>99</v>
      </c>
      <c r="C70" s="379" t="s">
        <v>21</v>
      </c>
      <c r="D70" s="378" t="s">
        <v>14</v>
      </c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380" t="s">
        <v>79</v>
      </c>
      <c r="S70" s="380"/>
      <c r="T70" s="375" t="s">
        <v>100</v>
      </c>
    </row>
    <row r="71" spans="1:20" ht="14.25" customHeight="1">
      <c r="A71" s="378"/>
      <c r="B71" s="379"/>
      <c r="C71" s="379"/>
      <c r="D71" s="376" t="s">
        <v>25</v>
      </c>
      <c r="E71" s="376"/>
      <c r="F71" s="149" t="s">
        <v>101</v>
      </c>
      <c r="G71" s="149" t="s">
        <v>102</v>
      </c>
      <c r="H71" s="149" t="s">
        <v>103</v>
      </c>
      <c r="I71" s="149" t="s">
        <v>104</v>
      </c>
      <c r="J71" s="149" t="s">
        <v>105</v>
      </c>
      <c r="K71" s="149" t="s">
        <v>106</v>
      </c>
      <c r="L71" s="149" t="s">
        <v>107</v>
      </c>
      <c r="M71" s="149" t="s">
        <v>108</v>
      </c>
      <c r="N71" s="149" t="s">
        <v>109</v>
      </c>
      <c r="O71" s="149" t="s">
        <v>110</v>
      </c>
      <c r="P71" s="149" t="s">
        <v>111</v>
      </c>
      <c r="Q71" s="149" t="s">
        <v>112</v>
      </c>
      <c r="R71" s="380"/>
      <c r="S71" s="380"/>
      <c r="T71" s="375"/>
    </row>
    <row r="72" spans="1:20">
      <c r="A72" s="179">
        <v>1</v>
      </c>
      <c r="B72" s="151">
        <v>2</v>
      </c>
      <c r="C72" s="151">
        <v>3</v>
      </c>
      <c r="D72" s="377">
        <v>4</v>
      </c>
      <c r="E72" s="377"/>
      <c r="F72" s="151">
        <v>5</v>
      </c>
      <c r="G72" s="151">
        <v>6</v>
      </c>
      <c r="H72" s="151">
        <v>7</v>
      </c>
      <c r="I72" s="151">
        <v>8</v>
      </c>
      <c r="J72" s="151">
        <v>9</v>
      </c>
      <c r="K72" s="151">
        <v>10</v>
      </c>
      <c r="L72" s="151">
        <v>11</v>
      </c>
      <c r="M72" s="151">
        <v>12</v>
      </c>
      <c r="N72" s="151">
        <v>13</v>
      </c>
      <c r="O72" s="151">
        <v>14</v>
      </c>
      <c r="P72" s="151">
        <v>15</v>
      </c>
      <c r="Q72" s="151">
        <v>16</v>
      </c>
      <c r="R72" s="377">
        <v>17</v>
      </c>
      <c r="S72" s="377"/>
      <c r="T72" s="151">
        <v>18</v>
      </c>
    </row>
    <row r="73" spans="1:20" s="124" customFormat="1" ht="25.5" customHeight="1">
      <c r="A73" s="157">
        <v>1</v>
      </c>
      <c r="B73" s="153" t="str">
        <f t="shared" ref="B73:B83" si="6">B41</f>
        <v>Menyiapkan program kerja Sub Bagian Tanaga Akademik  sebagai bahan masukan atasan</v>
      </c>
      <c r="C73" s="154"/>
      <c r="D73" s="192">
        <f>'3. FORM SKP'!I12</f>
        <v>2</v>
      </c>
      <c r="E73" s="193" t="str">
        <f>'3. FORM SKP'!J12</f>
        <v>bulan</v>
      </c>
      <c r="F73" s="154">
        <v>1</v>
      </c>
      <c r="G73" s="154">
        <v>1</v>
      </c>
      <c r="H73" s="154"/>
      <c r="I73" s="154"/>
      <c r="J73" s="154"/>
      <c r="K73" s="154"/>
      <c r="L73" s="154"/>
      <c r="M73" s="154"/>
      <c r="N73" s="154"/>
      <c r="O73" s="154"/>
      <c r="P73" s="157"/>
      <c r="Q73" s="157"/>
      <c r="R73" s="194">
        <f>SUM(F73:Q73)</f>
        <v>2</v>
      </c>
      <c r="S73" s="195" t="str">
        <f>E73</f>
        <v>bulan</v>
      </c>
      <c r="T73" s="196">
        <f>R73/D73*100</f>
        <v>100</v>
      </c>
    </row>
    <row r="74" spans="1:20" s="124" customFormat="1" ht="39.950000000000003" customHeight="1">
      <c r="A74" s="157">
        <v>2</v>
      </c>
      <c r="B74" s="153" t="str">
        <f t="shared" si="6"/>
        <v>Menyiapkan konsep usul pengadaan CPNS (laporan Bezetting),  pemindahan pegawai antar instansi berdasarkan peraturan   perundang-undangan yang berlaku sebagai bahan masukan atasan</v>
      </c>
      <c r="C74" s="157"/>
      <c r="D74" s="192">
        <f>'3. FORM SKP'!I13</f>
        <v>12</v>
      </c>
      <c r="E74" s="193" t="str">
        <f>'3. FORM SKP'!J13</f>
        <v>bulan</v>
      </c>
      <c r="F74" s="157">
        <v>1</v>
      </c>
      <c r="G74" s="157">
        <v>1</v>
      </c>
      <c r="H74" s="157">
        <v>1</v>
      </c>
      <c r="I74" s="157">
        <v>1</v>
      </c>
      <c r="J74" s="157">
        <v>1</v>
      </c>
      <c r="K74" s="157">
        <v>1</v>
      </c>
      <c r="L74" s="157">
        <v>1</v>
      </c>
      <c r="M74" s="157">
        <v>1</v>
      </c>
      <c r="N74" s="157">
        <v>1</v>
      </c>
      <c r="O74" s="157">
        <v>1</v>
      </c>
      <c r="P74" s="157">
        <v>1</v>
      </c>
      <c r="Q74" s="157">
        <v>1</v>
      </c>
      <c r="R74" s="194">
        <f>SUM(F74:Q74)</f>
        <v>12</v>
      </c>
      <c r="S74" s="195" t="str">
        <f t="shared" ref="S74:S83" si="7">E74</f>
        <v>bulan</v>
      </c>
      <c r="T74" s="196">
        <f>R74/D74*100</f>
        <v>100</v>
      </c>
    </row>
    <row r="75" spans="1:20" s="124" customFormat="1" ht="24.95" customHeight="1">
      <c r="A75" s="157">
        <v>3</v>
      </c>
      <c r="B75" s="153" t="str">
        <f t="shared" si="6"/>
        <v>Menyiapkan bahan penilaian angka kredit jabatan fungsional dosen Fakultas Pertanian dan Kedokteran</v>
      </c>
      <c r="C75" s="157"/>
      <c r="D75" s="192">
        <f>'3. FORM SKP'!I14</f>
        <v>8</v>
      </c>
      <c r="E75" s="193" t="str">
        <f>'3. FORM SKP'!J14</f>
        <v>bulan</v>
      </c>
      <c r="F75" s="157">
        <v>1</v>
      </c>
      <c r="G75" s="157"/>
      <c r="H75" s="157">
        <v>1</v>
      </c>
      <c r="I75" s="157">
        <v>1</v>
      </c>
      <c r="J75" s="157"/>
      <c r="K75" s="157"/>
      <c r="L75" s="157">
        <v>1</v>
      </c>
      <c r="M75" s="157">
        <v>1</v>
      </c>
      <c r="N75" s="157"/>
      <c r="O75" s="157">
        <v>1</v>
      </c>
      <c r="P75" s="157">
        <v>1</v>
      </c>
      <c r="Q75" s="157">
        <v>1</v>
      </c>
      <c r="R75" s="194">
        <f t="shared" ref="R75:R81" si="8">SUM(F75:Q75)</f>
        <v>8</v>
      </c>
      <c r="S75" s="195" t="str">
        <f t="shared" si="7"/>
        <v>bulan</v>
      </c>
      <c r="T75" s="196">
        <f t="shared" ref="T75:T83" si="9">R75/D75*100</f>
        <v>100</v>
      </c>
    </row>
    <row r="76" spans="1:20" s="124" customFormat="1" ht="39.950000000000003" customHeight="1">
      <c r="A76" s="157">
        <v>4</v>
      </c>
      <c r="B76" s="153" t="str">
        <f t="shared" si="6"/>
        <v>Mengusulkan bahan kenaikan jabatan fungsional Dosen Lektor Kepala ke atas melalui aplikasi pak.dikti.go.id berdasarkan ketentuan yang berlaku</v>
      </c>
      <c r="C76" s="157"/>
      <c r="D76" s="192">
        <f>'3. FORM SKP'!I15</f>
        <v>8</v>
      </c>
      <c r="E76" s="193" t="str">
        <f>'3. FORM SKP'!J15</f>
        <v>bulan</v>
      </c>
      <c r="F76" s="309">
        <v>1</v>
      </c>
      <c r="G76" s="309"/>
      <c r="H76" s="309">
        <v>1</v>
      </c>
      <c r="I76" s="309">
        <v>1</v>
      </c>
      <c r="J76" s="309"/>
      <c r="K76" s="309"/>
      <c r="L76" s="309">
        <v>1</v>
      </c>
      <c r="M76" s="309">
        <v>1</v>
      </c>
      <c r="N76" s="309"/>
      <c r="O76" s="309">
        <v>1</v>
      </c>
      <c r="P76" s="309">
        <v>1</v>
      </c>
      <c r="Q76" s="309">
        <v>1</v>
      </c>
      <c r="R76" s="194">
        <f t="shared" si="8"/>
        <v>8</v>
      </c>
      <c r="S76" s="195" t="str">
        <f t="shared" si="7"/>
        <v>bulan</v>
      </c>
      <c r="T76" s="196">
        <f t="shared" si="9"/>
        <v>100</v>
      </c>
    </row>
    <row r="77" spans="1:20" s="124" customFormat="1" ht="45" customHeight="1">
      <c r="A77" s="157">
        <v>5</v>
      </c>
      <c r="B77" s="153" t="str">
        <f t="shared" si="6"/>
        <v>Menyiapkan konsep usul kenaikan pangkat  dosen dan tenaga kependidikan jabatan fungsional umum melalui aplikasi Sistem Aplikasi Pelayanan Kepegawaian (SAPK) berdasarkan ketentuan yang berlaku</v>
      </c>
      <c r="C77" s="157"/>
      <c r="D77" s="192">
        <f>'3. FORM SKP'!I16</f>
        <v>8</v>
      </c>
      <c r="E77" s="193" t="str">
        <f>'3. FORM SKP'!J16</f>
        <v>bulan</v>
      </c>
      <c r="F77" s="157">
        <v>1</v>
      </c>
      <c r="G77" s="157">
        <v>1</v>
      </c>
      <c r="H77" s="157">
        <v>1</v>
      </c>
      <c r="I77" s="157"/>
      <c r="J77" s="157"/>
      <c r="K77" s="157">
        <v>1</v>
      </c>
      <c r="L77" s="157">
        <v>1</v>
      </c>
      <c r="M77" s="157">
        <v>1</v>
      </c>
      <c r="N77" s="157"/>
      <c r="O77" s="157"/>
      <c r="P77" s="157">
        <v>1</v>
      </c>
      <c r="Q77" s="157">
        <v>1</v>
      </c>
      <c r="R77" s="194">
        <f t="shared" si="8"/>
        <v>8</v>
      </c>
      <c r="S77" s="195" t="str">
        <f t="shared" si="7"/>
        <v>bulan</v>
      </c>
      <c r="T77" s="196">
        <f t="shared" si="9"/>
        <v>100</v>
      </c>
    </row>
    <row r="78" spans="1:20" s="124" customFormat="1" ht="39" customHeight="1">
      <c r="A78" s="157">
        <v>6</v>
      </c>
      <c r="B78" s="153" t="str">
        <f t="shared" si="6"/>
        <v>Menyiapkan konsep usul pengembangan pegawai (pendidikan dan pelatihan, tugas belajar, izin belajar) tenaga pendidik (dosen) berdasarkan ketentuan yang berlaku</v>
      </c>
      <c r="C78" s="157"/>
      <c r="D78" s="192">
        <f>'3. FORM SKP'!I17</f>
        <v>12</v>
      </c>
      <c r="E78" s="193" t="str">
        <f>'3. FORM SKP'!J17</f>
        <v>bulan</v>
      </c>
      <c r="F78" s="157">
        <v>1</v>
      </c>
      <c r="G78" s="157">
        <v>1</v>
      </c>
      <c r="H78" s="157">
        <v>1</v>
      </c>
      <c r="I78" s="157">
        <v>1</v>
      </c>
      <c r="J78" s="157">
        <v>1</v>
      </c>
      <c r="K78" s="157">
        <v>1</v>
      </c>
      <c r="L78" s="157">
        <v>1</v>
      </c>
      <c r="M78" s="157">
        <v>1</v>
      </c>
      <c r="N78" s="157">
        <v>1</v>
      </c>
      <c r="O78" s="157">
        <v>1</v>
      </c>
      <c r="P78" s="157">
        <v>1</v>
      </c>
      <c r="Q78" s="157">
        <v>1</v>
      </c>
      <c r="R78" s="194">
        <f t="shared" si="8"/>
        <v>12</v>
      </c>
      <c r="S78" s="195" t="str">
        <f t="shared" si="7"/>
        <v>bulan</v>
      </c>
      <c r="T78" s="196">
        <f t="shared" si="9"/>
        <v>100</v>
      </c>
    </row>
    <row r="79" spans="1:20" s="124" customFormat="1" ht="24.95" customHeight="1">
      <c r="A79" s="157">
        <v>7</v>
      </c>
      <c r="B79" s="153" t="str">
        <f t="shared" si="6"/>
        <v>Menyiapkan konsep usul pemberhentian dan pemensiunan pegawai melalui aplikasi Sistem Aplikasi Pelayanan Kepegawaian (SAPK)</v>
      </c>
      <c r="C79" s="157"/>
      <c r="D79" s="192">
        <f>'3. FORM SKP'!I18</f>
        <v>12</v>
      </c>
      <c r="E79" s="193" t="str">
        <f>'3. FORM SKP'!J18</f>
        <v>bulan</v>
      </c>
      <c r="F79" s="157"/>
      <c r="G79" s="157">
        <v>1</v>
      </c>
      <c r="H79" s="157"/>
      <c r="I79" s="157"/>
      <c r="J79" s="157">
        <v>1</v>
      </c>
      <c r="K79" s="157"/>
      <c r="L79" s="157">
        <v>1</v>
      </c>
      <c r="M79" s="157"/>
      <c r="N79" s="157">
        <v>1</v>
      </c>
      <c r="O79" s="157"/>
      <c r="P79" s="157">
        <v>1</v>
      </c>
      <c r="Q79" s="157">
        <v>1</v>
      </c>
      <c r="R79" s="194">
        <f t="shared" si="8"/>
        <v>6</v>
      </c>
      <c r="S79" s="195" t="str">
        <f t="shared" si="7"/>
        <v>bulan</v>
      </c>
      <c r="T79" s="196">
        <f t="shared" si="9"/>
        <v>50</v>
      </c>
    </row>
    <row r="80" spans="1:20" s="124" customFormat="1" ht="39.950000000000003" customHeight="1">
      <c r="A80" s="157">
        <v>8</v>
      </c>
      <c r="B80" s="153" t="str">
        <f t="shared" si="6"/>
        <v>Menyiapkan bahan pelaksanaan pelantikan, serah terima jabatan sumpah/janji PNS, surat pernyataan menduduki jabatan, dan surat pernyataan pelaksanaan tugas tenaga kependidikan</v>
      </c>
      <c r="C80" s="157"/>
      <c r="D80" s="192">
        <f>'3. FORM SKP'!I19</f>
        <v>3</v>
      </c>
      <c r="E80" s="193" t="str">
        <f>'3. FORM SKP'!J19</f>
        <v>bulan</v>
      </c>
      <c r="F80" s="157"/>
      <c r="G80" s="157"/>
      <c r="H80" s="157">
        <v>1</v>
      </c>
      <c r="I80" s="157">
        <v>1</v>
      </c>
      <c r="J80" s="157">
        <v>1</v>
      </c>
      <c r="K80" s="157"/>
      <c r="L80" s="157"/>
      <c r="M80" s="157"/>
      <c r="N80" s="157"/>
      <c r="O80" s="157"/>
      <c r="P80" s="157"/>
      <c r="Q80" s="157"/>
      <c r="R80" s="194">
        <f t="shared" si="8"/>
        <v>3</v>
      </c>
      <c r="S80" s="195" t="str">
        <f t="shared" si="7"/>
        <v>bulan</v>
      </c>
      <c r="T80" s="196">
        <f t="shared" si="9"/>
        <v>100</v>
      </c>
    </row>
    <row r="81" spans="1:20" s="124" customFormat="1" ht="35.1" customHeight="1">
      <c r="A81" s="157">
        <v>9</v>
      </c>
      <c r="B81" s="153" t="str">
        <f t="shared" si="6"/>
        <v>Menyiapkan daftar urut kepangkatan, dan statistik tenaga    kependidikan berdasarkan ketentuan yang berlaku sebagai bahan informasi</v>
      </c>
      <c r="C81" s="157"/>
      <c r="D81" s="192">
        <f>'3. FORM SKP'!I20</f>
        <v>12</v>
      </c>
      <c r="E81" s="193" t="str">
        <f>'3. FORM SKP'!J20</f>
        <v>bulan</v>
      </c>
      <c r="F81" s="157">
        <v>1</v>
      </c>
      <c r="G81" s="157">
        <v>1</v>
      </c>
      <c r="H81" s="157">
        <v>1</v>
      </c>
      <c r="I81" s="157">
        <v>1</v>
      </c>
      <c r="J81" s="157">
        <v>1</v>
      </c>
      <c r="K81" s="157">
        <v>1</v>
      </c>
      <c r="L81" s="157">
        <v>1</v>
      </c>
      <c r="M81" s="157">
        <v>1</v>
      </c>
      <c r="N81" s="157">
        <v>1</v>
      </c>
      <c r="O81" s="157">
        <v>1</v>
      </c>
      <c r="P81" s="157">
        <v>1</v>
      </c>
      <c r="Q81" s="157">
        <v>1</v>
      </c>
      <c r="R81" s="194">
        <f t="shared" si="8"/>
        <v>12</v>
      </c>
      <c r="S81" s="195" t="str">
        <f t="shared" si="7"/>
        <v>bulan</v>
      </c>
      <c r="T81" s="196">
        <f t="shared" si="9"/>
        <v>100</v>
      </c>
    </row>
    <row r="82" spans="1:20" s="124" customFormat="1" ht="20.100000000000001" customHeight="1">
      <c r="A82" s="157">
        <v>10</v>
      </c>
      <c r="B82" s="153" t="str">
        <f t="shared" si="6"/>
        <v>Menyiapkan bahan pelaksanaan tunjangan kinerja</v>
      </c>
      <c r="C82" s="157"/>
      <c r="D82" s="192">
        <f>'3. FORM SKP'!I21</f>
        <v>5</v>
      </c>
      <c r="E82" s="193" t="str">
        <f>'3. FORM SKP'!J21</f>
        <v>bulan</v>
      </c>
      <c r="F82" s="157">
        <v>1</v>
      </c>
      <c r="G82" s="157">
        <v>1</v>
      </c>
      <c r="H82" s="157">
        <v>1</v>
      </c>
      <c r="I82" s="157">
        <v>1</v>
      </c>
      <c r="J82" s="157">
        <v>1</v>
      </c>
      <c r="K82" s="157"/>
      <c r="L82" s="157"/>
      <c r="M82" s="157"/>
      <c r="N82" s="157"/>
      <c r="O82" s="157"/>
      <c r="P82" s="157"/>
      <c r="Q82" s="157"/>
      <c r="R82" s="194">
        <f>SUM(F82:Q82)</f>
        <v>5</v>
      </c>
      <c r="S82" s="195" t="str">
        <f t="shared" si="7"/>
        <v>bulan</v>
      </c>
      <c r="T82" s="196">
        <f t="shared" si="9"/>
        <v>100</v>
      </c>
    </row>
    <row r="83" spans="1:20" s="124" customFormat="1" ht="24.95" customHeight="1">
      <c r="A83" s="157">
        <v>11</v>
      </c>
      <c r="B83" s="153" t="str">
        <f t="shared" si="6"/>
        <v>Menyiapkan bahan laporan Sub Bagian berdasarkan hasil yang dicapai sebagai pertanggungjawaban pelaksanaan tugas</v>
      </c>
      <c r="C83" s="157"/>
      <c r="D83" s="192">
        <f>'3. FORM SKP'!I22</f>
        <v>12</v>
      </c>
      <c r="E83" s="193" t="str">
        <f>'3. FORM SKP'!J22</f>
        <v>bulan</v>
      </c>
      <c r="F83" s="157">
        <v>1</v>
      </c>
      <c r="G83" s="157">
        <v>1</v>
      </c>
      <c r="H83" s="157">
        <v>1</v>
      </c>
      <c r="I83" s="157">
        <v>1</v>
      </c>
      <c r="J83" s="157">
        <v>1</v>
      </c>
      <c r="K83" s="157">
        <v>1</v>
      </c>
      <c r="L83" s="157">
        <v>1</v>
      </c>
      <c r="M83" s="157">
        <v>1</v>
      </c>
      <c r="N83" s="157">
        <v>1</v>
      </c>
      <c r="O83" s="157">
        <v>1</v>
      </c>
      <c r="P83" s="157">
        <v>1</v>
      </c>
      <c r="Q83" s="157">
        <v>1</v>
      </c>
      <c r="R83" s="194">
        <f>SUM(F83:Q83)</f>
        <v>12</v>
      </c>
      <c r="S83" s="195" t="str">
        <f t="shared" si="7"/>
        <v>bulan</v>
      </c>
      <c r="T83" s="196">
        <f t="shared" si="9"/>
        <v>100</v>
      </c>
    </row>
    <row r="84" spans="1:20" s="206" customFormat="1" ht="21">
      <c r="A84" s="201"/>
      <c r="B84" s="202" t="s">
        <v>114</v>
      </c>
      <c r="C84" s="202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4"/>
      <c r="S84" s="204"/>
      <c r="T84" s="205"/>
    </row>
    <row r="85" spans="1:20" ht="24.95" customHeight="1">
      <c r="A85" s="197">
        <v>1</v>
      </c>
      <c r="B85" s="185" t="str">
        <f>B53</f>
        <v>Melakukan Verifkasi Secara Elektronik Pendataan Ulang Pegawai Negeri Sipil (E-PUPNS)</v>
      </c>
      <c r="C85" s="168"/>
      <c r="D85" s="169" t="s">
        <v>113</v>
      </c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87"/>
      <c r="S85" s="188"/>
      <c r="T85" s="198"/>
    </row>
    <row r="86" spans="1:20">
      <c r="A86" s="197">
        <v>2</v>
      </c>
      <c r="B86" s="185" t="s">
        <v>29</v>
      </c>
      <c r="C86" s="168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87"/>
      <c r="S86" s="188"/>
      <c r="T86" s="198"/>
    </row>
    <row r="87" spans="1:20" ht="13.5" thickBot="1">
      <c r="A87" s="368" t="s">
        <v>18</v>
      </c>
      <c r="B87" s="369"/>
      <c r="C87" s="369"/>
      <c r="D87" s="369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70"/>
      <c r="T87" s="199">
        <f>SUM(T73:T86)/11</f>
        <v>95.454545454545453</v>
      </c>
    </row>
    <row r="88" spans="1:20" ht="13.5" thickTop="1">
      <c r="A88" s="371"/>
      <c r="B88" s="372"/>
      <c r="C88" s="372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3"/>
      <c r="T88" s="176" t="str">
        <f>IF(T87&lt;=50,"(Buruk)",IF(T87&lt;=60,"(Sedang)",IF(T87&lt;=75,"(Cukup)",IF(T87&lt;=90.99,"(Baik)","(Sangat Baik)"))))</f>
        <v>(Sangat Baik)</v>
      </c>
    </row>
    <row r="90" spans="1:20">
      <c r="A90" s="146" t="str">
        <f>A58</f>
        <v>PNS yang dinilai :</v>
      </c>
      <c r="O90" s="146" t="str">
        <f>O58</f>
        <v>Padang 31 Desember 2015</v>
      </c>
    </row>
    <row r="91" spans="1:20">
      <c r="A91" s="146" t="str">
        <f>A59</f>
        <v>Bujang, ST</v>
      </c>
    </row>
    <row r="92" spans="1:20">
      <c r="O92" s="146" t="str">
        <f>O60</f>
        <v>Pejabat Penilai,</v>
      </c>
    </row>
    <row r="95" spans="1:20">
      <c r="O95" s="374" t="str">
        <f>O63</f>
        <v>Andi, S.Sos. MM</v>
      </c>
      <c r="P95" s="374"/>
      <c r="Q95" s="374"/>
      <c r="R95" s="374"/>
      <c r="S95" s="374"/>
      <c r="T95" s="374"/>
    </row>
    <row r="96" spans="1:20">
      <c r="O96" s="146" t="str">
        <f>O64</f>
        <v>NIP.</v>
      </c>
      <c r="P96" s="146" t="str">
        <f>P64</f>
        <v>196206141989031024</v>
      </c>
    </row>
  </sheetData>
  <mergeCells count="51">
    <mergeCell ref="A2:T2"/>
    <mergeCell ref="A3:T3"/>
    <mergeCell ref="A4:I4"/>
    <mergeCell ref="A6:A7"/>
    <mergeCell ref="B6:B7"/>
    <mergeCell ref="C6:C7"/>
    <mergeCell ref="D6:Q6"/>
    <mergeCell ref="R6:S7"/>
    <mergeCell ref="T6:T7"/>
    <mergeCell ref="D7:E7"/>
    <mergeCell ref="T38:T39"/>
    <mergeCell ref="D39:E39"/>
    <mergeCell ref="D8:E8"/>
    <mergeCell ref="R8:S8"/>
    <mergeCell ref="A23:S24"/>
    <mergeCell ref="A34:T34"/>
    <mergeCell ref="A35:T35"/>
    <mergeCell ref="A36:I36"/>
    <mergeCell ref="A38:A39"/>
    <mergeCell ref="B38:B39"/>
    <mergeCell ref="C38:C39"/>
    <mergeCell ref="D38:Q38"/>
    <mergeCell ref="R38:S39"/>
    <mergeCell ref="D50:E50"/>
    <mergeCell ref="D40:E40"/>
    <mergeCell ref="R40:S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1:E51"/>
    <mergeCell ref="A55:S56"/>
    <mergeCell ref="A66:T66"/>
    <mergeCell ref="A67:T67"/>
    <mergeCell ref="A68:I68"/>
    <mergeCell ref="A87:S88"/>
    <mergeCell ref="O95:T95"/>
    <mergeCell ref="T70:T71"/>
    <mergeCell ref="D71:E71"/>
    <mergeCell ref="D72:E72"/>
    <mergeCell ref="R72:S72"/>
    <mergeCell ref="A70:A71"/>
    <mergeCell ref="B70:B71"/>
    <mergeCell ref="C70:C71"/>
    <mergeCell ref="D70:Q70"/>
    <mergeCell ref="R70:S71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80" orientation="landscape" horizontalDpi="4294967293" verticalDpi="0" r:id="rId1"/>
  <rowBreaks count="2" manualBreakCount="2">
    <brk id="32" max="19" man="1"/>
    <brk id="64" max="1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P34"/>
  <sheetViews>
    <sheetView view="pageBreakPreview" topLeftCell="A10" zoomScale="115" zoomScaleNormal="100" zoomScaleSheetLayoutView="115" workbookViewId="0">
      <selection activeCell="M33" sqref="M33:R33"/>
    </sheetView>
  </sheetViews>
  <sheetFormatPr defaultRowHeight="12.75"/>
  <cols>
    <col min="1" max="1" width="4.28515625" style="1" customWidth="1"/>
    <col min="2" max="2" width="43.85546875" style="1" customWidth="1"/>
    <col min="3" max="3" width="4.7109375" style="1" customWidth="1"/>
    <col min="4" max="4" width="6.5703125" style="1" customWidth="1"/>
    <col min="5" max="5" width="5.5703125" style="1" bestFit="1" customWidth="1"/>
    <col min="6" max="6" width="5.42578125" style="1" customWidth="1"/>
    <col min="7" max="7" width="4.7109375" style="1" customWidth="1"/>
    <col min="8" max="8" width="4.42578125" style="1" customWidth="1"/>
    <col min="9" max="9" width="6.7109375" style="1" customWidth="1"/>
    <col min="10" max="10" width="4.7109375" style="1" customWidth="1"/>
    <col min="11" max="11" width="5" style="1" customWidth="1"/>
    <col min="12" max="12" width="5.5703125" style="1" bestFit="1" customWidth="1"/>
    <col min="13" max="13" width="5.42578125" style="1" customWidth="1"/>
    <col min="14" max="14" width="4" style="1" customWidth="1"/>
    <col min="15" max="15" width="4.42578125" style="1" customWidth="1"/>
    <col min="16" max="16" width="6.7109375" style="1" customWidth="1"/>
    <col min="17" max="17" width="6.85546875" style="1" customWidth="1"/>
    <col min="18" max="18" width="9.5703125" style="1" customWidth="1"/>
    <col min="19" max="53" width="9.7109375" style="1" customWidth="1"/>
    <col min="54" max="16384" width="9.140625" style="1"/>
  </cols>
  <sheetData>
    <row r="1" spans="1:42" ht="15.75">
      <c r="A1" s="390" t="s">
        <v>19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</row>
    <row r="2" spans="1:42" ht="15.75">
      <c r="A2" s="390" t="s">
        <v>62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</row>
    <row r="3" spans="1:42" ht="16.5" customHeight="1">
      <c r="A3" s="391"/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</row>
    <row r="4" spans="1:42" ht="14.25" customHeight="1">
      <c r="A4" s="15" t="s">
        <v>93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5" spans="1:42" ht="14.25" customHeight="1">
      <c r="A5" s="1" t="str">
        <f>'2. COVER - PORTRAIT'!A16</f>
        <v>JANUARI s.d. DESEMBER 2015</v>
      </c>
      <c r="B5" s="15"/>
      <c r="C5" s="15"/>
      <c r="D5" s="15"/>
      <c r="E5" s="15"/>
      <c r="F5" s="15"/>
    </row>
    <row r="6" spans="1:42" ht="13.5" customHeight="1">
      <c r="A6" s="393" t="s">
        <v>1</v>
      </c>
      <c r="B6" s="394" t="s">
        <v>132</v>
      </c>
      <c r="C6" s="392" t="s">
        <v>21</v>
      </c>
      <c r="D6" s="393" t="s">
        <v>9</v>
      </c>
      <c r="E6" s="393"/>
      <c r="F6" s="393"/>
      <c r="G6" s="393"/>
      <c r="H6" s="393"/>
      <c r="I6" s="393"/>
      <c r="J6" s="393" t="s">
        <v>21</v>
      </c>
      <c r="K6" s="393" t="s">
        <v>14</v>
      </c>
      <c r="L6" s="393"/>
      <c r="M6" s="393"/>
      <c r="N6" s="393"/>
      <c r="O6" s="393"/>
      <c r="P6" s="393"/>
      <c r="Q6" s="396" t="s">
        <v>15</v>
      </c>
      <c r="R6" s="392" t="s">
        <v>20</v>
      </c>
      <c r="AC6" s="35"/>
      <c r="AD6" s="35"/>
      <c r="AE6" s="35"/>
      <c r="AF6" s="35"/>
      <c r="AG6" s="35"/>
      <c r="AH6" s="35"/>
      <c r="AI6" s="35"/>
      <c r="AJ6" s="35"/>
      <c r="AK6" s="35"/>
    </row>
    <row r="7" spans="1:42" s="65" customFormat="1" ht="24">
      <c r="A7" s="393"/>
      <c r="B7" s="395"/>
      <c r="C7" s="392"/>
      <c r="D7" s="398" t="s">
        <v>25</v>
      </c>
      <c r="E7" s="398"/>
      <c r="F7" s="63" t="s">
        <v>82</v>
      </c>
      <c r="G7" s="398" t="s">
        <v>16</v>
      </c>
      <c r="H7" s="398"/>
      <c r="I7" s="63" t="s">
        <v>17</v>
      </c>
      <c r="J7" s="393"/>
      <c r="K7" s="398" t="s">
        <v>25</v>
      </c>
      <c r="L7" s="398"/>
      <c r="M7" s="63" t="s">
        <v>82</v>
      </c>
      <c r="N7" s="398" t="s">
        <v>16</v>
      </c>
      <c r="O7" s="398"/>
      <c r="P7" s="63" t="s">
        <v>17</v>
      </c>
      <c r="Q7" s="396"/>
      <c r="R7" s="392"/>
      <c r="X7" s="65" t="s">
        <v>36</v>
      </c>
      <c r="Y7" s="65" t="s">
        <v>37</v>
      </c>
      <c r="Z7" s="65" t="s">
        <v>30</v>
      </c>
      <c r="AA7" s="65" t="s">
        <v>31</v>
      </c>
      <c r="AB7" s="65" t="s">
        <v>32</v>
      </c>
      <c r="AC7" s="65" t="s">
        <v>33</v>
      </c>
      <c r="AD7" s="65" t="s">
        <v>40</v>
      </c>
      <c r="AE7" s="65" t="s">
        <v>41</v>
      </c>
      <c r="AF7" s="65" t="s">
        <v>42</v>
      </c>
      <c r="AG7" s="65" t="s">
        <v>43</v>
      </c>
    </row>
    <row r="8" spans="1:42" s="104" customFormat="1" ht="10.5">
      <c r="A8" s="38">
        <v>1</v>
      </c>
      <c r="B8" s="101">
        <v>2</v>
      </c>
      <c r="C8" s="101">
        <v>3</v>
      </c>
      <c r="D8" s="402">
        <v>4</v>
      </c>
      <c r="E8" s="402"/>
      <c r="F8" s="101">
        <v>5</v>
      </c>
      <c r="G8" s="402">
        <v>6</v>
      </c>
      <c r="H8" s="402"/>
      <c r="I8" s="101">
        <v>7</v>
      </c>
      <c r="J8" s="101">
        <v>8</v>
      </c>
      <c r="K8" s="397">
        <v>9</v>
      </c>
      <c r="L8" s="397"/>
      <c r="M8" s="101">
        <v>10</v>
      </c>
      <c r="N8" s="397">
        <v>11</v>
      </c>
      <c r="O8" s="397"/>
      <c r="P8" s="101">
        <v>12</v>
      </c>
      <c r="Q8" s="101">
        <v>13</v>
      </c>
      <c r="R8" s="119">
        <v>14</v>
      </c>
    </row>
    <row r="9" spans="1:42" ht="17.25" customHeight="1">
      <c r="A9" s="33">
        <v>1</v>
      </c>
      <c r="B9" s="45" t="str">
        <f>'3. FORM SKP'!B12</f>
        <v>Menyiapkan program kerja Sub Bagian Tanaga Akademik  sebagai bahan masukan atasan</v>
      </c>
      <c r="C9" s="40">
        <f>'3. FORM SKP'!E12</f>
        <v>0</v>
      </c>
      <c r="D9" s="40">
        <f>'3. FORM SKP'!F12</f>
        <v>1</v>
      </c>
      <c r="E9" s="43" t="str">
        <f>'3. FORM SKP'!G12</f>
        <v>laporan</v>
      </c>
      <c r="F9" s="126">
        <f>'3. FORM SKP'!H12</f>
        <v>100</v>
      </c>
      <c r="G9" s="127">
        <f>'3. FORM SKP'!I12</f>
        <v>2</v>
      </c>
      <c r="H9" s="128" t="str">
        <f>'3. FORM SKP'!J12</f>
        <v>bulan</v>
      </c>
      <c r="I9" s="50" t="str">
        <f>'3. FORM SKP'!K12</f>
        <v>-</v>
      </c>
      <c r="J9" s="40">
        <f>K9*'3. FORM SKP'!D12</f>
        <v>0</v>
      </c>
      <c r="K9" s="41">
        <f>'4. MONITORING EVALUASI'!R9</f>
        <v>1</v>
      </c>
      <c r="L9" s="42" t="str">
        <f>E9</f>
        <v>laporan</v>
      </c>
      <c r="M9" s="129">
        <f>'4. MONITORING EVALUASI'!S41</f>
        <v>85</v>
      </c>
      <c r="N9" s="130">
        <f>'4. MONITORING EVALUASI'!R73</f>
        <v>2</v>
      </c>
      <c r="O9" s="44" t="str">
        <f>H9</f>
        <v>bulan</v>
      </c>
      <c r="P9" s="131" t="s">
        <v>129</v>
      </c>
      <c r="Q9" s="141">
        <f>AH9</f>
        <v>261</v>
      </c>
      <c r="R9" s="142">
        <f>IF(I9="-",IF(P9="-",Q9/3,Q9/4),Q9/4)</f>
        <v>87</v>
      </c>
      <c r="U9" s="1">
        <f>IF(D9&gt;0,1,0)</f>
        <v>1</v>
      </c>
      <c r="V9" s="1">
        <f>IFERROR(R9,0)</f>
        <v>87</v>
      </c>
      <c r="X9" s="1">
        <f>100-(N9/G9*100)</f>
        <v>0</v>
      </c>
      <c r="Y9" s="34" t="e">
        <f>100-(P9/I9*100)</f>
        <v>#VALUE!</v>
      </c>
      <c r="Z9" s="1">
        <f>K9/D9*100</f>
        <v>100</v>
      </c>
      <c r="AA9" s="1">
        <f>M9/F9*100</f>
        <v>85</v>
      </c>
      <c r="AB9" s="35">
        <f>IF(X9&gt;24,AE9,AD9)</f>
        <v>76</v>
      </c>
      <c r="AC9" s="35" t="e">
        <f>IF(Y9&gt;24,AG9,AF9)</f>
        <v>#VALUE!</v>
      </c>
      <c r="AD9" s="1">
        <f>((1.76*G9-N9)/G9)*100</f>
        <v>76</v>
      </c>
      <c r="AE9" s="1">
        <f>76-((((1.76*G9-N9)/G9)*100)-100)</f>
        <v>100</v>
      </c>
      <c r="AF9" s="1" t="e">
        <f>((1.76*I9-P9)/I9)*100</f>
        <v>#VALUE!</v>
      </c>
      <c r="AG9" s="1" t="e">
        <f>76-((((1.76*I9-P9)/I9)*100)-100)</f>
        <v>#VALUE!</v>
      </c>
      <c r="AH9" s="1">
        <f>IFERROR(SUM(Z9:AC9),SUM(Z9:AB9))</f>
        <v>261</v>
      </c>
      <c r="AL9" s="36">
        <f>100-(N9/G9*100)</f>
        <v>0</v>
      </c>
      <c r="AM9" s="19" t="e">
        <f>100-(P9/I9*100)</f>
        <v>#VALUE!</v>
      </c>
      <c r="AN9" s="35" t="e">
        <f>IF(AND(AL9&gt;24,AM9&gt;24),(IFERROR(((K9/D9*100)+(M9/F9*100)+(76-((((1.76*G9-N9)/G9)*100)-100))+(76-((((1.76*I9-P9)/I9)*100)-100))),((K9/D9*100)+(M9/F9*100)+(76-((((1.76*G9-N9)/G9)*100)-100))))),(IFERROR(((K9/D9*100)+(M9/F9*100)+(((1.76*G9-N9)/G9)*100))+(((1.76*I9-P9)/I9)*100),((K9/D9*100)+(M9/F9*100)+(((1.76*G9-N9)/G9)*100)))))</f>
        <v>#VALUE!</v>
      </c>
      <c r="AO9" s="35">
        <f>IF(AL9&gt;24,(((K9/D9*100)+(M9/F9*100)+(76-((((1.76*G9-N9)/G9)*100)-100)))),(((K9/D9*100)+(M9/F9*100)+(((1.76*G9-N9)/G9)*100))))</f>
        <v>261</v>
      </c>
      <c r="AP9" s="1">
        <f>IFERROR(AN9,AO9)</f>
        <v>261</v>
      </c>
    </row>
    <row r="10" spans="1:42" ht="35.1" customHeight="1">
      <c r="A10" s="33">
        <v>2</v>
      </c>
      <c r="B10" s="45" t="str">
        <f>'3. FORM SKP'!B13</f>
        <v>Menyiapkan konsep usul pengadaan CPNS (laporan Bezetting),  pemindahan pegawai antar instansi berdasarkan peraturan   perundang-undangan yang berlaku sebagai bahan masukan atasan</v>
      </c>
      <c r="C10" s="40">
        <f>'3. FORM SKP'!E13</f>
        <v>0</v>
      </c>
      <c r="D10" s="41">
        <f>'3. FORM SKP'!F13</f>
        <v>2</v>
      </c>
      <c r="E10" s="42" t="str">
        <f>'3. FORM SKP'!G13</f>
        <v>laporan</v>
      </c>
      <c r="F10" s="126">
        <f>'3. FORM SKP'!H13</f>
        <v>100</v>
      </c>
      <c r="G10" s="127">
        <f>'3. FORM SKP'!I13</f>
        <v>12</v>
      </c>
      <c r="H10" s="128" t="str">
        <f>'3. FORM SKP'!J13</f>
        <v>bulan</v>
      </c>
      <c r="I10" s="50" t="str">
        <f>'3. FORM SKP'!K13</f>
        <v>-</v>
      </c>
      <c r="J10" s="40">
        <f>K10*'3. FORM SKP'!D13</f>
        <v>0</v>
      </c>
      <c r="K10" s="41">
        <f>'4. MONITORING EVALUASI'!R10</f>
        <v>2</v>
      </c>
      <c r="L10" s="42" t="str">
        <f>E10</f>
        <v>laporan</v>
      </c>
      <c r="M10" s="129">
        <f>'4. MONITORING EVALUASI'!S42</f>
        <v>83.5</v>
      </c>
      <c r="N10" s="130">
        <f>'4. MONITORING EVALUASI'!R74</f>
        <v>12</v>
      </c>
      <c r="O10" s="44" t="str">
        <f>H10</f>
        <v>bulan</v>
      </c>
      <c r="P10" s="131" t="s">
        <v>129</v>
      </c>
      <c r="Q10" s="141">
        <f>AH10</f>
        <v>259.5</v>
      </c>
      <c r="R10" s="142">
        <f t="shared" ref="R10:R19" si="0">IF(I10="-",IF(P10="-",Q10/3,Q10/4),Q10/4)</f>
        <v>86.5</v>
      </c>
      <c r="U10" s="1">
        <f t="shared" ref="U10:U19" si="1">IF(D10&gt;0,1,0)</f>
        <v>1</v>
      </c>
      <c r="V10" s="1">
        <f t="shared" ref="V10:V19" si="2">IFERROR(R10,0)</f>
        <v>86.5</v>
      </c>
      <c r="X10" s="1">
        <f t="shared" ref="X10:X19" si="3">100-(N10/G10*100)</f>
        <v>0</v>
      </c>
      <c r="Y10" s="34" t="e">
        <f t="shared" ref="Y10:Y19" si="4">100-(P10/I10*100)</f>
        <v>#VALUE!</v>
      </c>
      <c r="Z10" s="1">
        <f t="shared" ref="Z10:Z19" si="5">K10/D10*100</f>
        <v>100</v>
      </c>
      <c r="AA10" s="1">
        <f t="shared" ref="AA10:AA19" si="6">M10/F10*100</f>
        <v>83.5</v>
      </c>
      <c r="AB10" s="35">
        <f t="shared" ref="AB10:AB19" si="7">IF(X10&gt;24,AE10,AD10)</f>
        <v>76.000000000000014</v>
      </c>
      <c r="AC10" s="35" t="e">
        <f t="shared" ref="AC10:AC19" si="8">IF(Y10&gt;24,AG10,AF10)</f>
        <v>#VALUE!</v>
      </c>
      <c r="AD10" s="1">
        <f t="shared" ref="AD10:AD19" si="9">((1.76*G10-N10)/G10)*100</f>
        <v>76.000000000000014</v>
      </c>
      <c r="AE10" s="1">
        <f t="shared" ref="AE10:AE19" si="10">76-((((1.76*G10-N10)/G10)*100)-100)</f>
        <v>99.999999999999986</v>
      </c>
      <c r="AF10" s="1" t="e">
        <f t="shared" ref="AF10:AF19" si="11">((1.76*I10-P10)/I10)*100</f>
        <v>#VALUE!</v>
      </c>
      <c r="AG10" s="1" t="e">
        <f t="shared" ref="AG10:AG19" si="12">76-((((1.76*I10-P10)/I10)*100)-100)</f>
        <v>#VALUE!</v>
      </c>
      <c r="AH10" s="1">
        <f t="shared" ref="AH10:AH19" si="13">IFERROR(SUM(Z10:AC10),SUM(Z10:AB10))</f>
        <v>259.5</v>
      </c>
      <c r="AL10" s="36">
        <f t="shared" ref="AL10:AL19" si="14">100-(N10/G10*100)</f>
        <v>0</v>
      </c>
      <c r="AM10" s="19" t="e">
        <f t="shared" ref="AM10:AM19" si="15">100-(P10/I10*100)</f>
        <v>#VALUE!</v>
      </c>
      <c r="AN10" s="35" t="e">
        <f t="shared" ref="AN10:AN19" si="16">IF(AND(AL10&gt;24,AM10&gt;24),(IFERROR(((K10/D10*100)+(M10/F10*100)+(76-((((1.76*G10-N10)/G10)*100)-100))+(76-((((1.76*I10-P10)/I10)*100)-100))),((K10/D10*100)+(M10/F10*100)+(76-((((1.76*G10-N10)/G10)*100)-100))))),(IFERROR(((K10/D10*100)+(M10/F10*100)+(((1.76*G10-N10)/G10)*100))+(((1.76*I10-P10)/I10)*100),((K10/D10*100)+(M10/F10*100)+(((1.76*G10-N10)/G10)*100)))))</f>
        <v>#VALUE!</v>
      </c>
      <c r="AO10" s="35">
        <f t="shared" ref="AO10:AO19" si="17">IF(AL10&gt;24,(((K10/D10*100)+(M10/F10*100)+(76-((((1.76*G10-N10)/G10)*100)-100)))),(((K10/D10*100)+(M10/F10*100)+(((1.76*G10-N10)/G10)*100))))</f>
        <v>259.5</v>
      </c>
      <c r="AP10" s="1">
        <f t="shared" ref="AP10:AP19" si="18">IFERROR(AN10,AO10)</f>
        <v>259.5</v>
      </c>
    </row>
    <row r="11" spans="1:42" ht="30" customHeight="1">
      <c r="A11" s="33">
        <v>3</v>
      </c>
      <c r="B11" s="45" t="str">
        <f>'3. FORM SKP'!B14</f>
        <v>Menyiapkan bahan penilaian angka kredit jabatan fungsional dosen Fakultas Pertanian dan Kedokteran</v>
      </c>
      <c r="C11" s="40">
        <f>'3. FORM SKP'!E14</f>
        <v>0</v>
      </c>
      <c r="D11" s="41">
        <f>'3. FORM SKP'!F14</f>
        <v>29</v>
      </c>
      <c r="E11" s="42" t="str">
        <f>'3. FORM SKP'!G14</f>
        <v>bahan</v>
      </c>
      <c r="F11" s="126">
        <f>'3. FORM SKP'!H14</f>
        <v>100</v>
      </c>
      <c r="G11" s="127">
        <f>'3. FORM SKP'!I14</f>
        <v>8</v>
      </c>
      <c r="H11" s="128" t="str">
        <f>'3. FORM SKP'!J14</f>
        <v>bulan</v>
      </c>
      <c r="I11" s="50" t="str">
        <f>'3. FORM SKP'!K14</f>
        <v>-</v>
      </c>
      <c r="J11" s="40">
        <f>K11*'3. FORM SKP'!D14</f>
        <v>0</v>
      </c>
      <c r="K11" s="41">
        <f>'4. MONITORING EVALUASI'!R11</f>
        <v>29</v>
      </c>
      <c r="L11" s="42" t="str">
        <f t="shared" ref="L11:L19" si="19">E11</f>
        <v>bahan</v>
      </c>
      <c r="M11" s="129">
        <f>'4. MONITORING EVALUASI'!S43</f>
        <v>85.5</v>
      </c>
      <c r="N11" s="130">
        <f>'4. MONITORING EVALUASI'!R75</f>
        <v>8</v>
      </c>
      <c r="O11" s="44" t="str">
        <f t="shared" ref="O11:O19" si="20">H11</f>
        <v>bulan</v>
      </c>
      <c r="P11" s="131" t="s">
        <v>129</v>
      </c>
      <c r="Q11" s="141">
        <f t="shared" ref="Q11:Q19" si="21">AH11</f>
        <v>261.5</v>
      </c>
      <c r="R11" s="142">
        <f t="shared" si="0"/>
        <v>87.166666666666671</v>
      </c>
      <c r="U11" s="1">
        <f t="shared" si="1"/>
        <v>1</v>
      </c>
      <c r="V11" s="1">
        <f t="shared" si="2"/>
        <v>87.166666666666671</v>
      </c>
      <c r="X11" s="1">
        <f t="shared" si="3"/>
        <v>0</v>
      </c>
      <c r="Y11" s="34" t="e">
        <f t="shared" si="4"/>
        <v>#VALUE!</v>
      </c>
      <c r="Z11" s="1">
        <f t="shared" si="5"/>
        <v>100</v>
      </c>
      <c r="AA11" s="1">
        <f t="shared" si="6"/>
        <v>85.5</v>
      </c>
      <c r="AB11" s="35">
        <f t="shared" si="7"/>
        <v>76</v>
      </c>
      <c r="AC11" s="35" t="e">
        <f t="shared" si="8"/>
        <v>#VALUE!</v>
      </c>
      <c r="AD11" s="1">
        <f t="shared" si="9"/>
        <v>76</v>
      </c>
      <c r="AE11" s="1">
        <f t="shared" si="10"/>
        <v>100</v>
      </c>
      <c r="AF11" s="1" t="e">
        <f t="shared" si="11"/>
        <v>#VALUE!</v>
      </c>
      <c r="AG11" s="1" t="e">
        <f t="shared" si="12"/>
        <v>#VALUE!</v>
      </c>
      <c r="AH11" s="1">
        <f t="shared" si="13"/>
        <v>261.5</v>
      </c>
      <c r="AL11" s="36">
        <f t="shared" si="14"/>
        <v>0</v>
      </c>
      <c r="AM11" s="19" t="e">
        <f t="shared" si="15"/>
        <v>#VALUE!</v>
      </c>
      <c r="AN11" s="35" t="e">
        <f t="shared" si="16"/>
        <v>#VALUE!</v>
      </c>
      <c r="AO11" s="35">
        <f t="shared" si="17"/>
        <v>261.5</v>
      </c>
      <c r="AP11" s="1">
        <f t="shared" si="18"/>
        <v>261.5</v>
      </c>
    </row>
    <row r="12" spans="1:42" ht="45" customHeight="1">
      <c r="A12" s="33">
        <v>4</v>
      </c>
      <c r="B12" s="45" t="str">
        <f>'3. FORM SKP'!B15</f>
        <v>Mengusulkan bahan kenaikan jabatan fungsional Dosen Lektor Kepala ke atas melalui aplikasi pak.dikti.go.id berdasarkan ketentuan yang berlaku</v>
      </c>
      <c r="C12" s="40">
        <f>'3. FORM SKP'!E15</f>
        <v>0</v>
      </c>
      <c r="D12" s="41">
        <f>'3. FORM SKP'!F15</f>
        <v>55</v>
      </c>
      <c r="E12" s="42" t="str">
        <f>'3. FORM SKP'!G15</f>
        <v>bahan</v>
      </c>
      <c r="F12" s="126">
        <f>'3. FORM SKP'!H15</f>
        <v>100</v>
      </c>
      <c r="G12" s="127">
        <f>'3. FORM SKP'!I15</f>
        <v>8</v>
      </c>
      <c r="H12" s="128" t="str">
        <f>'3. FORM SKP'!J15</f>
        <v>bulan</v>
      </c>
      <c r="I12" s="50" t="str">
        <f>'3. FORM SKP'!K15</f>
        <v>-</v>
      </c>
      <c r="J12" s="40">
        <f>K12*'3. FORM SKP'!D15</f>
        <v>0</v>
      </c>
      <c r="K12" s="41">
        <f>'4. MONITORING EVALUASI'!R12</f>
        <v>55</v>
      </c>
      <c r="L12" s="42" t="str">
        <f t="shared" si="19"/>
        <v>bahan</v>
      </c>
      <c r="M12" s="129">
        <f>'4. MONITORING EVALUASI'!S44</f>
        <v>83.75</v>
      </c>
      <c r="N12" s="130">
        <f>'4. MONITORING EVALUASI'!R76</f>
        <v>8</v>
      </c>
      <c r="O12" s="44" t="str">
        <f t="shared" si="20"/>
        <v>bulan</v>
      </c>
      <c r="P12" s="131" t="s">
        <v>129</v>
      </c>
      <c r="Q12" s="141">
        <f t="shared" si="21"/>
        <v>259.75</v>
      </c>
      <c r="R12" s="142">
        <f t="shared" si="0"/>
        <v>86.583333333333329</v>
      </c>
      <c r="U12" s="1">
        <f t="shared" si="1"/>
        <v>1</v>
      </c>
      <c r="V12" s="1">
        <f t="shared" si="2"/>
        <v>86.583333333333329</v>
      </c>
      <c r="X12" s="1">
        <f t="shared" si="3"/>
        <v>0</v>
      </c>
      <c r="Y12" s="34" t="e">
        <f t="shared" si="4"/>
        <v>#VALUE!</v>
      </c>
      <c r="Z12" s="1">
        <f t="shared" si="5"/>
        <v>100</v>
      </c>
      <c r="AA12" s="1">
        <f t="shared" si="6"/>
        <v>83.75</v>
      </c>
      <c r="AB12" s="35">
        <f t="shared" si="7"/>
        <v>76</v>
      </c>
      <c r="AC12" s="35" t="e">
        <f t="shared" si="8"/>
        <v>#VALUE!</v>
      </c>
      <c r="AD12" s="1">
        <f t="shared" si="9"/>
        <v>76</v>
      </c>
      <c r="AE12" s="1">
        <f t="shared" si="10"/>
        <v>100</v>
      </c>
      <c r="AF12" s="1" t="e">
        <f t="shared" si="11"/>
        <v>#VALUE!</v>
      </c>
      <c r="AG12" s="1" t="e">
        <f t="shared" si="12"/>
        <v>#VALUE!</v>
      </c>
      <c r="AH12" s="1">
        <f t="shared" si="13"/>
        <v>259.75</v>
      </c>
      <c r="AL12" s="36">
        <f t="shared" si="14"/>
        <v>0</v>
      </c>
      <c r="AM12" s="19" t="e">
        <f t="shared" si="15"/>
        <v>#VALUE!</v>
      </c>
      <c r="AN12" s="35" t="e">
        <f t="shared" si="16"/>
        <v>#VALUE!</v>
      </c>
      <c r="AO12" s="35">
        <f t="shared" si="17"/>
        <v>259.75</v>
      </c>
      <c r="AP12" s="1">
        <f t="shared" si="18"/>
        <v>259.75</v>
      </c>
    </row>
    <row r="13" spans="1:42" ht="30" customHeight="1">
      <c r="A13" s="33">
        <v>5</v>
      </c>
      <c r="B13" s="45" t="str">
        <f>'3. FORM SKP'!B16</f>
        <v>Menyiapkan konsep usul kenaikan pangkat  dosen dan tenaga kependidikan jabatan fungsional umum melalui aplikasi Sistem Aplikasi Pelayanan Kepegawaian (SAPK) berdasarkan ketentuan yang berlaku</v>
      </c>
      <c r="C13" s="40">
        <f>'3. FORM SKP'!E16</f>
        <v>0</v>
      </c>
      <c r="D13" s="41">
        <f>'3. FORM SKP'!F16</f>
        <v>125</v>
      </c>
      <c r="E13" s="42" t="str">
        <f>'3. FORM SKP'!G16</f>
        <v>konsep</v>
      </c>
      <c r="F13" s="126">
        <f>'3. FORM SKP'!H16</f>
        <v>100</v>
      </c>
      <c r="G13" s="127">
        <f>'3. FORM SKP'!I16</f>
        <v>8</v>
      </c>
      <c r="H13" s="128" t="str">
        <f>'3. FORM SKP'!J16</f>
        <v>bulan</v>
      </c>
      <c r="I13" s="50" t="str">
        <f>'3. FORM SKP'!K16</f>
        <v>-</v>
      </c>
      <c r="J13" s="40">
        <f>K13*'3. FORM SKP'!D16</f>
        <v>0</v>
      </c>
      <c r="K13" s="41">
        <f>'4. MONITORING EVALUASI'!R13</f>
        <v>122</v>
      </c>
      <c r="L13" s="42" t="str">
        <f t="shared" si="19"/>
        <v>konsep</v>
      </c>
      <c r="M13" s="129">
        <f>'4. MONITORING EVALUASI'!S45</f>
        <v>83.666666666666671</v>
      </c>
      <c r="N13" s="130">
        <f>'4. MONITORING EVALUASI'!R77</f>
        <v>8</v>
      </c>
      <c r="O13" s="44" t="str">
        <f t="shared" si="20"/>
        <v>bulan</v>
      </c>
      <c r="P13" s="131" t="s">
        <v>129</v>
      </c>
      <c r="Q13" s="141">
        <f t="shared" si="21"/>
        <v>257.26666666666665</v>
      </c>
      <c r="R13" s="142">
        <f t="shared" si="0"/>
        <v>85.755555555555546</v>
      </c>
      <c r="U13" s="1">
        <f t="shared" si="1"/>
        <v>1</v>
      </c>
      <c r="V13" s="1">
        <f t="shared" si="2"/>
        <v>85.755555555555546</v>
      </c>
      <c r="X13" s="1">
        <f t="shared" si="3"/>
        <v>0</v>
      </c>
      <c r="Y13" s="34" t="e">
        <f t="shared" si="4"/>
        <v>#VALUE!</v>
      </c>
      <c r="Z13" s="1">
        <f t="shared" si="5"/>
        <v>97.6</v>
      </c>
      <c r="AA13" s="1">
        <f t="shared" si="6"/>
        <v>83.666666666666671</v>
      </c>
      <c r="AB13" s="35">
        <f t="shared" si="7"/>
        <v>76</v>
      </c>
      <c r="AC13" s="35" t="e">
        <f t="shared" si="8"/>
        <v>#VALUE!</v>
      </c>
      <c r="AD13" s="1">
        <f t="shared" si="9"/>
        <v>76</v>
      </c>
      <c r="AE13" s="1">
        <f t="shared" si="10"/>
        <v>100</v>
      </c>
      <c r="AF13" s="1" t="e">
        <f t="shared" si="11"/>
        <v>#VALUE!</v>
      </c>
      <c r="AG13" s="1" t="e">
        <f t="shared" si="12"/>
        <v>#VALUE!</v>
      </c>
      <c r="AH13" s="1">
        <f t="shared" si="13"/>
        <v>257.26666666666665</v>
      </c>
      <c r="AL13" s="36">
        <f t="shared" si="14"/>
        <v>0</v>
      </c>
      <c r="AM13" s="19" t="e">
        <f t="shared" si="15"/>
        <v>#VALUE!</v>
      </c>
      <c r="AN13" s="35" t="e">
        <f t="shared" si="16"/>
        <v>#VALUE!</v>
      </c>
      <c r="AO13" s="35">
        <f t="shared" si="17"/>
        <v>257.26666666666665</v>
      </c>
      <c r="AP13" s="1">
        <f t="shared" si="18"/>
        <v>257.26666666666665</v>
      </c>
    </row>
    <row r="14" spans="1:42" ht="35.1" customHeight="1">
      <c r="A14" s="33">
        <v>6</v>
      </c>
      <c r="B14" s="45" t="str">
        <f>'3. FORM SKP'!B17</f>
        <v>Menyiapkan konsep usul pengembangan pegawai (pendidikan dan pelatihan, tugas belajar, izin belajar) tenaga pendidik (dosen) berdasarkan ketentuan yang berlaku</v>
      </c>
      <c r="C14" s="40">
        <f>'3. FORM SKP'!E17</f>
        <v>0</v>
      </c>
      <c r="D14" s="41">
        <f>'3. FORM SKP'!F17</f>
        <v>25</v>
      </c>
      <c r="E14" s="42" t="str">
        <f>'3. FORM SKP'!G17</f>
        <v>konsep</v>
      </c>
      <c r="F14" s="126">
        <f>'3. FORM SKP'!H17</f>
        <v>100</v>
      </c>
      <c r="G14" s="127">
        <f>'3. FORM SKP'!I17</f>
        <v>12</v>
      </c>
      <c r="H14" s="128" t="str">
        <f>'3. FORM SKP'!J17</f>
        <v>bulan</v>
      </c>
      <c r="I14" s="50" t="str">
        <f>'3. FORM SKP'!K17</f>
        <v>-</v>
      </c>
      <c r="J14" s="40">
        <f>K14*'3. FORM SKP'!D17</f>
        <v>0</v>
      </c>
      <c r="K14" s="41">
        <f>'4. MONITORING EVALUASI'!R14</f>
        <v>25</v>
      </c>
      <c r="L14" s="42" t="str">
        <f t="shared" si="19"/>
        <v>konsep</v>
      </c>
      <c r="M14" s="129">
        <f>'4. MONITORING EVALUASI'!S46</f>
        <v>83.111111111111114</v>
      </c>
      <c r="N14" s="130">
        <f>'4. MONITORING EVALUASI'!R78</f>
        <v>12</v>
      </c>
      <c r="O14" s="44" t="str">
        <f t="shared" si="20"/>
        <v>bulan</v>
      </c>
      <c r="P14" s="131" t="s">
        <v>129</v>
      </c>
      <c r="Q14" s="141">
        <f t="shared" si="21"/>
        <v>259.11111111111114</v>
      </c>
      <c r="R14" s="142">
        <f t="shared" si="0"/>
        <v>86.370370370370381</v>
      </c>
      <c r="U14" s="1">
        <f t="shared" si="1"/>
        <v>1</v>
      </c>
      <c r="V14" s="1">
        <f t="shared" si="2"/>
        <v>86.370370370370381</v>
      </c>
      <c r="X14" s="1">
        <f t="shared" si="3"/>
        <v>0</v>
      </c>
      <c r="Y14" s="34" t="e">
        <f t="shared" si="4"/>
        <v>#VALUE!</v>
      </c>
      <c r="Z14" s="1">
        <f t="shared" si="5"/>
        <v>100</v>
      </c>
      <c r="AA14" s="1">
        <f t="shared" si="6"/>
        <v>83.111111111111114</v>
      </c>
      <c r="AB14" s="35">
        <f t="shared" si="7"/>
        <v>76.000000000000014</v>
      </c>
      <c r="AC14" s="35" t="e">
        <f t="shared" si="8"/>
        <v>#VALUE!</v>
      </c>
      <c r="AD14" s="1">
        <f t="shared" si="9"/>
        <v>76.000000000000014</v>
      </c>
      <c r="AE14" s="1">
        <f t="shared" si="10"/>
        <v>99.999999999999986</v>
      </c>
      <c r="AF14" s="1" t="e">
        <f t="shared" si="11"/>
        <v>#VALUE!</v>
      </c>
      <c r="AG14" s="1" t="e">
        <f t="shared" si="12"/>
        <v>#VALUE!</v>
      </c>
      <c r="AH14" s="1">
        <f t="shared" si="13"/>
        <v>259.11111111111114</v>
      </c>
      <c r="AL14" s="36">
        <f t="shared" si="14"/>
        <v>0</v>
      </c>
      <c r="AM14" s="19" t="e">
        <f t="shared" si="15"/>
        <v>#VALUE!</v>
      </c>
      <c r="AN14" s="35" t="e">
        <f t="shared" si="16"/>
        <v>#VALUE!</v>
      </c>
      <c r="AO14" s="35">
        <f t="shared" si="17"/>
        <v>259.11111111111114</v>
      </c>
      <c r="AP14" s="1">
        <f t="shared" si="18"/>
        <v>259.11111111111114</v>
      </c>
    </row>
    <row r="15" spans="1:42" ht="30" customHeight="1">
      <c r="A15" s="33">
        <v>7</v>
      </c>
      <c r="B15" s="45" t="str">
        <f>'3. FORM SKP'!B18</f>
        <v>Menyiapkan konsep usul pemberhentian dan pemensiunan pegawai melalui aplikasi Sistem Aplikasi Pelayanan Kepegawaian (SAPK)</v>
      </c>
      <c r="C15" s="40">
        <f>'3. FORM SKP'!E18</f>
        <v>0</v>
      </c>
      <c r="D15" s="41">
        <f>'3. FORM SKP'!F18</f>
        <v>25</v>
      </c>
      <c r="E15" s="42" t="str">
        <f>'3. FORM SKP'!G18</f>
        <v>konsep</v>
      </c>
      <c r="F15" s="126">
        <f>'3. FORM SKP'!H18</f>
        <v>100</v>
      </c>
      <c r="G15" s="127">
        <f>'3. FORM SKP'!I18</f>
        <v>12</v>
      </c>
      <c r="H15" s="128" t="str">
        <f>'3. FORM SKP'!J18</f>
        <v>bulan</v>
      </c>
      <c r="I15" s="50" t="str">
        <f>'3. FORM SKP'!K18</f>
        <v>-</v>
      </c>
      <c r="J15" s="40">
        <f>K15*'3. FORM SKP'!D18</f>
        <v>0</v>
      </c>
      <c r="K15" s="41">
        <f>'4. MONITORING EVALUASI'!R15</f>
        <v>14</v>
      </c>
      <c r="L15" s="42" t="str">
        <f t="shared" si="19"/>
        <v>konsep</v>
      </c>
      <c r="M15" s="129">
        <f>'4. MONITORING EVALUASI'!S47</f>
        <v>83.25</v>
      </c>
      <c r="N15" s="130">
        <f>'4. MONITORING EVALUASI'!R79</f>
        <v>6</v>
      </c>
      <c r="O15" s="44" t="str">
        <f t="shared" si="20"/>
        <v>bulan</v>
      </c>
      <c r="P15" s="131" t="s">
        <v>129</v>
      </c>
      <c r="Q15" s="141">
        <f t="shared" si="21"/>
        <v>189.25</v>
      </c>
      <c r="R15" s="142">
        <f t="shared" si="0"/>
        <v>63.083333333333336</v>
      </c>
      <c r="U15" s="1">
        <f t="shared" si="1"/>
        <v>1</v>
      </c>
      <c r="V15" s="1">
        <f t="shared" si="2"/>
        <v>63.083333333333336</v>
      </c>
      <c r="X15" s="1">
        <f t="shared" si="3"/>
        <v>50</v>
      </c>
      <c r="Y15" s="34" t="e">
        <f t="shared" si="4"/>
        <v>#VALUE!</v>
      </c>
      <c r="Z15" s="1">
        <f t="shared" si="5"/>
        <v>56.000000000000007</v>
      </c>
      <c r="AA15" s="1">
        <f t="shared" si="6"/>
        <v>83.25</v>
      </c>
      <c r="AB15" s="35">
        <f t="shared" si="7"/>
        <v>50</v>
      </c>
      <c r="AC15" s="35" t="e">
        <f t="shared" si="8"/>
        <v>#VALUE!</v>
      </c>
      <c r="AD15" s="1">
        <f t="shared" si="9"/>
        <v>126</v>
      </c>
      <c r="AE15" s="1">
        <f t="shared" si="10"/>
        <v>50</v>
      </c>
      <c r="AF15" s="1" t="e">
        <f t="shared" si="11"/>
        <v>#VALUE!</v>
      </c>
      <c r="AG15" s="1" t="e">
        <f t="shared" si="12"/>
        <v>#VALUE!</v>
      </c>
      <c r="AH15" s="1">
        <f t="shared" si="13"/>
        <v>189.25</v>
      </c>
      <c r="AL15" s="36">
        <f t="shared" si="14"/>
        <v>50</v>
      </c>
      <c r="AM15" s="19" t="e">
        <f t="shared" si="15"/>
        <v>#VALUE!</v>
      </c>
      <c r="AN15" s="35" t="e">
        <f t="shared" si="16"/>
        <v>#VALUE!</v>
      </c>
      <c r="AO15" s="35">
        <f t="shared" si="17"/>
        <v>189.25</v>
      </c>
      <c r="AP15" s="1">
        <f t="shared" si="18"/>
        <v>189.25</v>
      </c>
    </row>
    <row r="16" spans="1:42" ht="35.1" customHeight="1">
      <c r="A16" s="33">
        <v>8</v>
      </c>
      <c r="B16" s="45" t="str">
        <f>'3. FORM SKP'!B19</f>
        <v>Menyiapkan bahan pelaksanaan pelantikan, serah terima jabatan sumpah/janji PNS, surat pernyataan menduduki jabatan, dan surat pernyataan pelaksanaan tugas tenaga kependidikan</v>
      </c>
      <c r="C16" s="40">
        <f>'3. FORM SKP'!E19</f>
        <v>0</v>
      </c>
      <c r="D16" s="41">
        <f>'3. FORM SKP'!F19</f>
        <v>7</v>
      </c>
      <c r="E16" s="42" t="str">
        <f>'3. FORM SKP'!G19</f>
        <v>bahan</v>
      </c>
      <c r="F16" s="126">
        <f>'3. FORM SKP'!H19</f>
        <v>100</v>
      </c>
      <c r="G16" s="127">
        <f>'3. FORM SKP'!I19</f>
        <v>3</v>
      </c>
      <c r="H16" s="128" t="str">
        <f>'3. FORM SKP'!J19</f>
        <v>bulan</v>
      </c>
      <c r="I16" s="50" t="str">
        <f>'3. FORM SKP'!K19</f>
        <v>-</v>
      </c>
      <c r="J16" s="40">
        <f>K16*'3. FORM SKP'!D19</f>
        <v>0</v>
      </c>
      <c r="K16" s="41">
        <f>'4. MONITORING EVALUASI'!R16</f>
        <v>7</v>
      </c>
      <c r="L16" s="42" t="str">
        <f t="shared" si="19"/>
        <v>bahan</v>
      </c>
      <c r="M16" s="129">
        <f>'4. MONITORING EVALUASI'!S48</f>
        <v>84.6</v>
      </c>
      <c r="N16" s="130">
        <f>'4. MONITORING EVALUASI'!R80</f>
        <v>3</v>
      </c>
      <c r="O16" s="44" t="str">
        <f t="shared" si="20"/>
        <v>bulan</v>
      </c>
      <c r="P16" s="131" t="s">
        <v>129</v>
      </c>
      <c r="Q16" s="141">
        <f t="shared" si="21"/>
        <v>260.60000000000002</v>
      </c>
      <c r="R16" s="142">
        <f t="shared" si="0"/>
        <v>86.866666666666674</v>
      </c>
      <c r="U16" s="1">
        <f t="shared" si="1"/>
        <v>1</v>
      </c>
      <c r="V16" s="1">
        <f t="shared" si="2"/>
        <v>86.866666666666674</v>
      </c>
      <c r="X16" s="1">
        <f t="shared" si="3"/>
        <v>0</v>
      </c>
      <c r="Y16" s="34" t="e">
        <f t="shared" si="4"/>
        <v>#VALUE!</v>
      </c>
      <c r="Z16" s="1">
        <f t="shared" si="5"/>
        <v>100</v>
      </c>
      <c r="AA16" s="1">
        <f t="shared" si="6"/>
        <v>84.6</v>
      </c>
      <c r="AB16" s="35">
        <f t="shared" si="7"/>
        <v>76.000000000000014</v>
      </c>
      <c r="AC16" s="35" t="e">
        <f t="shared" si="8"/>
        <v>#VALUE!</v>
      </c>
      <c r="AD16" s="1">
        <f t="shared" si="9"/>
        <v>76.000000000000014</v>
      </c>
      <c r="AE16" s="1">
        <f t="shared" si="10"/>
        <v>99.999999999999986</v>
      </c>
      <c r="AF16" s="1" t="e">
        <f t="shared" si="11"/>
        <v>#VALUE!</v>
      </c>
      <c r="AG16" s="1" t="e">
        <f t="shared" si="12"/>
        <v>#VALUE!</v>
      </c>
      <c r="AH16" s="1">
        <f t="shared" si="13"/>
        <v>260.60000000000002</v>
      </c>
      <c r="AL16" s="36">
        <f t="shared" si="14"/>
        <v>0</v>
      </c>
      <c r="AM16" s="19" t="e">
        <f t="shared" si="15"/>
        <v>#VALUE!</v>
      </c>
      <c r="AN16" s="35" t="e">
        <f t="shared" si="16"/>
        <v>#VALUE!</v>
      </c>
      <c r="AO16" s="35">
        <f t="shared" si="17"/>
        <v>260.60000000000002</v>
      </c>
      <c r="AP16" s="1">
        <f t="shared" si="18"/>
        <v>260.60000000000002</v>
      </c>
    </row>
    <row r="17" spans="1:42" ht="35.1" customHeight="1">
      <c r="A17" s="33">
        <v>9</v>
      </c>
      <c r="B17" s="45" t="str">
        <f>'3. FORM SKP'!B20</f>
        <v>Menyiapkan daftar urut kepangkatan, dan statistik tenaga    kependidikan berdasarkan ketentuan yang berlaku sebagai bahan informasi</v>
      </c>
      <c r="C17" s="40">
        <f>'3. FORM SKP'!E20</f>
        <v>0</v>
      </c>
      <c r="D17" s="41">
        <f>'3. FORM SKP'!F20</f>
        <v>2</v>
      </c>
      <c r="E17" s="42" t="str">
        <f>'3. FORM SKP'!G20</f>
        <v>laporan</v>
      </c>
      <c r="F17" s="126">
        <f>'3. FORM SKP'!H20</f>
        <v>100</v>
      </c>
      <c r="G17" s="127">
        <f>'3. FORM SKP'!I20</f>
        <v>12</v>
      </c>
      <c r="H17" s="128" t="str">
        <f>'3. FORM SKP'!J20</f>
        <v>bulan</v>
      </c>
      <c r="I17" s="50" t="str">
        <f>'3. FORM SKP'!K20</f>
        <v>-</v>
      </c>
      <c r="J17" s="40">
        <f>K17*'3. FORM SKP'!D20</f>
        <v>0</v>
      </c>
      <c r="K17" s="41">
        <f>'4. MONITORING EVALUASI'!R17</f>
        <v>2</v>
      </c>
      <c r="L17" s="42" t="str">
        <f t="shared" si="19"/>
        <v>laporan</v>
      </c>
      <c r="M17" s="129">
        <f>'4. MONITORING EVALUASI'!S49</f>
        <v>87.5</v>
      </c>
      <c r="N17" s="130">
        <f>'4. MONITORING EVALUASI'!R81</f>
        <v>12</v>
      </c>
      <c r="O17" s="44" t="str">
        <f t="shared" si="20"/>
        <v>bulan</v>
      </c>
      <c r="P17" s="131" t="s">
        <v>129</v>
      </c>
      <c r="Q17" s="141">
        <f t="shared" si="21"/>
        <v>263.5</v>
      </c>
      <c r="R17" s="142">
        <f t="shared" si="0"/>
        <v>87.833333333333329</v>
      </c>
      <c r="U17" s="1">
        <f t="shared" si="1"/>
        <v>1</v>
      </c>
      <c r="V17" s="1">
        <f t="shared" si="2"/>
        <v>87.833333333333329</v>
      </c>
      <c r="X17" s="1">
        <f t="shared" si="3"/>
        <v>0</v>
      </c>
      <c r="Y17" s="34" t="e">
        <f t="shared" si="4"/>
        <v>#VALUE!</v>
      </c>
      <c r="Z17" s="1">
        <f t="shared" si="5"/>
        <v>100</v>
      </c>
      <c r="AA17" s="1">
        <f t="shared" si="6"/>
        <v>87.5</v>
      </c>
      <c r="AB17" s="35">
        <f t="shared" si="7"/>
        <v>76.000000000000014</v>
      </c>
      <c r="AC17" s="35" t="e">
        <f t="shared" si="8"/>
        <v>#VALUE!</v>
      </c>
      <c r="AD17" s="1">
        <f t="shared" si="9"/>
        <v>76.000000000000014</v>
      </c>
      <c r="AE17" s="1">
        <f t="shared" si="10"/>
        <v>99.999999999999986</v>
      </c>
      <c r="AF17" s="1" t="e">
        <f t="shared" si="11"/>
        <v>#VALUE!</v>
      </c>
      <c r="AG17" s="1" t="e">
        <f t="shared" si="12"/>
        <v>#VALUE!</v>
      </c>
      <c r="AH17" s="1">
        <f t="shared" si="13"/>
        <v>263.5</v>
      </c>
      <c r="AL17" s="36">
        <f t="shared" si="14"/>
        <v>0</v>
      </c>
      <c r="AM17" s="19" t="e">
        <f t="shared" si="15"/>
        <v>#VALUE!</v>
      </c>
      <c r="AN17" s="35" t="e">
        <f t="shared" si="16"/>
        <v>#VALUE!</v>
      </c>
      <c r="AO17" s="35">
        <f t="shared" si="17"/>
        <v>263.5</v>
      </c>
      <c r="AP17" s="1">
        <f t="shared" si="18"/>
        <v>263.5</v>
      </c>
    </row>
    <row r="18" spans="1:42" ht="20.100000000000001" customHeight="1">
      <c r="A18" s="33">
        <v>10</v>
      </c>
      <c r="B18" s="45" t="str">
        <f>'3. FORM SKP'!B21</f>
        <v>Menyiapkan bahan pelaksanaan tunjangan kinerja</v>
      </c>
      <c r="C18" s="40">
        <f>'3. FORM SKP'!E21</f>
        <v>0</v>
      </c>
      <c r="D18" s="41">
        <f>'3. FORM SKP'!F21</f>
        <v>5</v>
      </c>
      <c r="E18" s="42" t="str">
        <f>'3. FORM SKP'!G21</f>
        <v>bahan</v>
      </c>
      <c r="F18" s="126">
        <f>'3. FORM SKP'!H21</f>
        <v>100</v>
      </c>
      <c r="G18" s="127">
        <f>'3. FORM SKP'!I21</f>
        <v>5</v>
      </c>
      <c r="H18" s="128" t="str">
        <f>'3. FORM SKP'!J21</f>
        <v>bulan</v>
      </c>
      <c r="I18" s="50" t="str">
        <f>'3. FORM SKP'!K21</f>
        <v>-</v>
      </c>
      <c r="J18" s="40">
        <f>K18*'3. FORM SKP'!D21</f>
        <v>0</v>
      </c>
      <c r="K18" s="41">
        <f>'4. MONITORING EVALUASI'!R18</f>
        <v>5</v>
      </c>
      <c r="L18" s="42" t="str">
        <f t="shared" si="19"/>
        <v>bahan</v>
      </c>
      <c r="M18" s="129">
        <f>'4. MONITORING EVALUASI'!S50</f>
        <v>83.2</v>
      </c>
      <c r="N18" s="130">
        <f>'4. MONITORING EVALUASI'!R82</f>
        <v>5</v>
      </c>
      <c r="O18" s="44" t="str">
        <f t="shared" si="20"/>
        <v>bulan</v>
      </c>
      <c r="P18" s="131" t="s">
        <v>129</v>
      </c>
      <c r="Q18" s="141">
        <f t="shared" si="21"/>
        <v>259.2</v>
      </c>
      <c r="R18" s="142">
        <f t="shared" si="0"/>
        <v>86.399999999999991</v>
      </c>
      <c r="U18" s="1">
        <f t="shared" si="1"/>
        <v>1</v>
      </c>
      <c r="V18" s="1">
        <f t="shared" si="2"/>
        <v>86.399999999999991</v>
      </c>
      <c r="X18" s="1">
        <f t="shared" si="3"/>
        <v>0</v>
      </c>
      <c r="Y18" s="34" t="e">
        <f t="shared" si="4"/>
        <v>#VALUE!</v>
      </c>
      <c r="Z18" s="1">
        <f t="shared" si="5"/>
        <v>100</v>
      </c>
      <c r="AA18" s="1">
        <f t="shared" si="6"/>
        <v>83.2</v>
      </c>
      <c r="AB18" s="35">
        <f t="shared" si="7"/>
        <v>76.000000000000014</v>
      </c>
      <c r="AC18" s="35" t="e">
        <f t="shared" si="8"/>
        <v>#VALUE!</v>
      </c>
      <c r="AD18" s="1">
        <f t="shared" si="9"/>
        <v>76.000000000000014</v>
      </c>
      <c r="AE18" s="1">
        <f t="shared" si="10"/>
        <v>99.999999999999986</v>
      </c>
      <c r="AF18" s="1" t="e">
        <f t="shared" si="11"/>
        <v>#VALUE!</v>
      </c>
      <c r="AG18" s="1" t="e">
        <f t="shared" si="12"/>
        <v>#VALUE!</v>
      </c>
      <c r="AH18" s="1">
        <f t="shared" si="13"/>
        <v>259.2</v>
      </c>
      <c r="AL18" s="36">
        <f t="shared" si="14"/>
        <v>0</v>
      </c>
      <c r="AM18" s="19" t="e">
        <f t="shared" si="15"/>
        <v>#VALUE!</v>
      </c>
      <c r="AN18" s="35" t="e">
        <f t="shared" si="16"/>
        <v>#VALUE!</v>
      </c>
      <c r="AO18" s="35">
        <f t="shared" si="17"/>
        <v>259.2</v>
      </c>
      <c r="AP18" s="1">
        <f t="shared" si="18"/>
        <v>259.2</v>
      </c>
    </row>
    <row r="19" spans="1:42" ht="24.95" customHeight="1">
      <c r="A19" s="33">
        <v>11</v>
      </c>
      <c r="B19" s="45" t="str">
        <f>'3. FORM SKP'!B22</f>
        <v>Menyiapkan bahan laporan Sub Bagian berdasarkan hasil yang dicapai sebagai pertanggungjawaban pelaksanaan tugas</v>
      </c>
      <c r="C19" s="40">
        <f>'3. FORM SKP'!E22</f>
        <v>0</v>
      </c>
      <c r="D19" s="41">
        <f>'3. FORM SKP'!F22</f>
        <v>2</v>
      </c>
      <c r="E19" s="42" t="str">
        <f>'3. FORM SKP'!G22</f>
        <v>laporan</v>
      </c>
      <c r="F19" s="126">
        <f>'3. FORM SKP'!H22</f>
        <v>100</v>
      </c>
      <c r="G19" s="127">
        <f>'3. FORM SKP'!I22</f>
        <v>12</v>
      </c>
      <c r="H19" s="128" t="str">
        <f>'3. FORM SKP'!J22</f>
        <v>bulan</v>
      </c>
      <c r="I19" s="50" t="str">
        <f>'3. FORM SKP'!K22</f>
        <v>-</v>
      </c>
      <c r="J19" s="40">
        <f>K19*'3. FORM SKP'!D22</f>
        <v>0</v>
      </c>
      <c r="K19" s="41">
        <f>'4. MONITORING EVALUASI'!R19</f>
        <v>2</v>
      </c>
      <c r="L19" s="42" t="str">
        <f t="shared" si="19"/>
        <v>laporan</v>
      </c>
      <c r="M19" s="129">
        <f>'4. MONITORING EVALUASI'!S51</f>
        <v>85</v>
      </c>
      <c r="N19" s="130">
        <f>'4. MONITORING EVALUASI'!R83</f>
        <v>12</v>
      </c>
      <c r="O19" s="44" t="str">
        <f t="shared" si="20"/>
        <v>bulan</v>
      </c>
      <c r="P19" s="131" t="s">
        <v>129</v>
      </c>
      <c r="Q19" s="141">
        <f t="shared" si="21"/>
        <v>261</v>
      </c>
      <c r="R19" s="142">
        <f t="shared" si="0"/>
        <v>87</v>
      </c>
      <c r="U19" s="1">
        <f t="shared" si="1"/>
        <v>1</v>
      </c>
      <c r="V19" s="1">
        <f t="shared" si="2"/>
        <v>87</v>
      </c>
      <c r="X19" s="1">
        <f t="shared" si="3"/>
        <v>0</v>
      </c>
      <c r="Y19" s="34" t="e">
        <f t="shared" si="4"/>
        <v>#VALUE!</v>
      </c>
      <c r="Z19" s="1">
        <f t="shared" si="5"/>
        <v>100</v>
      </c>
      <c r="AA19" s="1">
        <f t="shared" si="6"/>
        <v>85</v>
      </c>
      <c r="AB19" s="35">
        <f t="shared" si="7"/>
        <v>76.000000000000014</v>
      </c>
      <c r="AC19" s="35" t="e">
        <f t="shared" si="8"/>
        <v>#VALUE!</v>
      </c>
      <c r="AD19" s="1">
        <f t="shared" si="9"/>
        <v>76.000000000000014</v>
      </c>
      <c r="AE19" s="1">
        <f t="shared" si="10"/>
        <v>99.999999999999986</v>
      </c>
      <c r="AF19" s="1" t="e">
        <f t="shared" si="11"/>
        <v>#VALUE!</v>
      </c>
      <c r="AG19" s="1" t="e">
        <f t="shared" si="12"/>
        <v>#VALUE!</v>
      </c>
      <c r="AH19" s="1">
        <f t="shared" si="13"/>
        <v>261</v>
      </c>
      <c r="AL19" s="36">
        <f t="shared" si="14"/>
        <v>0</v>
      </c>
      <c r="AM19" s="19" t="e">
        <f t="shared" si="15"/>
        <v>#VALUE!</v>
      </c>
      <c r="AN19" s="35" t="e">
        <f t="shared" si="16"/>
        <v>#VALUE!</v>
      </c>
      <c r="AO19" s="35">
        <f t="shared" si="17"/>
        <v>261</v>
      </c>
      <c r="AP19" s="1">
        <f t="shared" si="18"/>
        <v>261</v>
      </c>
    </row>
    <row r="20" spans="1:42" ht="20.100000000000001" customHeight="1">
      <c r="A20" s="64"/>
      <c r="B20" s="145" t="s">
        <v>44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4"/>
    </row>
    <row r="21" spans="1:42" ht="24.95" customHeight="1">
      <c r="A21" s="64">
        <v>1</v>
      </c>
      <c r="B21" s="37" t="s">
        <v>130</v>
      </c>
      <c r="C21" s="37"/>
      <c r="D21" s="396">
        <v>1</v>
      </c>
      <c r="E21" s="396"/>
      <c r="F21" s="396"/>
      <c r="G21" s="396"/>
      <c r="H21" s="396"/>
      <c r="I21" s="396"/>
      <c r="J21" s="46"/>
      <c r="K21" s="399">
        <v>1</v>
      </c>
      <c r="L21" s="399"/>
      <c r="M21" s="399"/>
      <c r="N21" s="399"/>
      <c r="O21" s="399"/>
      <c r="P21" s="399"/>
      <c r="Q21" s="64"/>
      <c r="R21" s="401">
        <v>1</v>
      </c>
      <c r="AA21" s="1" t="s">
        <v>38</v>
      </c>
      <c r="AK21" s="1" t="s">
        <v>34</v>
      </c>
      <c r="AM21" s="35"/>
    </row>
    <row r="22" spans="1:42" ht="15.75" customHeight="1">
      <c r="A22" s="64"/>
      <c r="B22" s="37" t="s">
        <v>28</v>
      </c>
      <c r="C22" s="37"/>
      <c r="D22" s="396" t="s">
        <v>129</v>
      </c>
      <c r="E22" s="396"/>
      <c r="F22" s="396"/>
      <c r="G22" s="396"/>
      <c r="H22" s="396"/>
      <c r="I22" s="396"/>
      <c r="J22" s="46"/>
      <c r="K22" s="399" t="s">
        <v>129</v>
      </c>
      <c r="L22" s="399"/>
      <c r="M22" s="399"/>
      <c r="N22" s="399"/>
      <c r="O22" s="399"/>
      <c r="P22" s="399"/>
      <c r="Q22" s="64"/>
      <c r="R22" s="401"/>
      <c r="AA22" s="1" t="s">
        <v>39</v>
      </c>
      <c r="AK22" s="1" t="s">
        <v>35</v>
      </c>
      <c r="AM22" s="35"/>
    </row>
    <row r="23" spans="1:42" ht="15.75" customHeight="1">
      <c r="A23" s="64">
        <v>2</v>
      </c>
      <c r="B23" s="37" t="s">
        <v>29</v>
      </c>
      <c r="C23" s="37"/>
      <c r="D23" s="396" t="s">
        <v>129</v>
      </c>
      <c r="E23" s="396"/>
      <c r="F23" s="396"/>
      <c r="G23" s="396"/>
      <c r="H23" s="396"/>
      <c r="I23" s="396"/>
      <c r="J23" s="46"/>
      <c r="K23" s="399" t="s">
        <v>129</v>
      </c>
      <c r="L23" s="399"/>
      <c r="M23" s="399"/>
      <c r="N23" s="399"/>
      <c r="O23" s="399"/>
      <c r="P23" s="399"/>
      <c r="Q23" s="64"/>
      <c r="R23" s="401">
        <v>0</v>
      </c>
      <c r="AM23" s="35"/>
    </row>
    <row r="24" spans="1:42" ht="15.75" customHeight="1">
      <c r="A24" s="64"/>
      <c r="B24" s="37" t="s">
        <v>29</v>
      </c>
      <c r="C24" s="37"/>
      <c r="D24" s="396" t="s">
        <v>129</v>
      </c>
      <c r="E24" s="396"/>
      <c r="F24" s="396"/>
      <c r="G24" s="396"/>
      <c r="H24" s="396"/>
      <c r="I24" s="396"/>
      <c r="J24" s="46"/>
      <c r="K24" s="399" t="s">
        <v>129</v>
      </c>
      <c r="L24" s="399"/>
      <c r="M24" s="399"/>
      <c r="N24" s="399"/>
      <c r="O24" s="399"/>
      <c r="P24" s="399"/>
      <c r="Q24" s="64"/>
      <c r="R24" s="401"/>
      <c r="Y24" s="1" t="e">
        <f>SUM(#REF!)</f>
        <v>#REF!</v>
      </c>
    </row>
    <row r="25" spans="1:42" ht="15.75" customHeight="1">
      <c r="A25" s="66"/>
      <c r="B25" s="55"/>
      <c r="C25" s="55"/>
      <c r="D25" s="56"/>
      <c r="E25" s="56"/>
      <c r="F25" s="56"/>
      <c r="G25" s="56"/>
      <c r="H25" s="56"/>
      <c r="I25" s="56"/>
      <c r="J25" s="67"/>
      <c r="K25" s="68"/>
      <c r="L25" s="68"/>
      <c r="M25" s="68"/>
      <c r="N25" s="68"/>
      <c r="O25" s="68"/>
      <c r="P25" s="68"/>
      <c r="Q25" s="69"/>
      <c r="R25" s="2"/>
    </row>
    <row r="26" spans="1:42" ht="13.5" customHeight="1">
      <c r="A26" s="392" t="s">
        <v>18</v>
      </c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70">
        <f>(SUM(V9:V19)/U26)+R21+R23</f>
        <v>85.596296296296302</v>
      </c>
      <c r="U26" s="1">
        <f>SUM(U9:U21)</f>
        <v>11</v>
      </c>
    </row>
    <row r="27" spans="1:42" ht="13.5" customHeight="1">
      <c r="A27" s="392"/>
      <c r="B27" s="392"/>
      <c r="C27" s="392"/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47" t="str">
        <f>IF(R26&lt;=50,"(Buruk)",IF(R26&lt;=60,"(Sedang)",IF(R26&lt;=75,"(Cukup)",IF(R26&lt;=90.99,"(Baik)","(Sangat Baik)"))))</f>
        <v>(Baik)</v>
      </c>
    </row>
    <row r="28" spans="1:42" ht="7.5" customHeight="1"/>
    <row r="29" spans="1:42">
      <c r="A29" s="1" t="str">
        <f>'4. MONITORING EVALUASI'!A26</f>
        <v>PNS yang dinilai :</v>
      </c>
      <c r="M29" s="391" t="str">
        <f>'4. MONITORING EVALUASI'!O26</f>
        <v>Padang 31 Desember 2015</v>
      </c>
      <c r="N29" s="391"/>
      <c r="O29" s="391"/>
      <c r="P29" s="391"/>
      <c r="Q29" s="391"/>
      <c r="R29" s="391"/>
    </row>
    <row r="30" spans="1:42">
      <c r="A30" s="1" t="str">
        <f>'4. MONITORING EVALUASI'!A27</f>
        <v>Bujang, ST</v>
      </c>
      <c r="M30" s="391" t="s">
        <v>26</v>
      </c>
      <c r="N30" s="391"/>
      <c r="O30" s="391"/>
      <c r="P30" s="391"/>
      <c r="Q30" s="391"/>
      <c r="R30" s="391"/>
    </row>
    <row r="31" spans="1:42" ht="23.25" customHeight="1">
      <c r="U31" s="1">
        <f>Q9/3</f>
        <v>87</v>
      </c>
    </row>
    <row r="32" spans="1:42" ht="23.25" customHeight="1"/>
    <row r="33" spans="13:18">
      <c r="M33" s="400" t="str">
        <f>'3. FORM SKP'!B31</f>
        <v>Andi, S.Sos. MM</v>
      </c>
      <c r="N33" s="400"/>
      <c r="O33" s="400"/>
      <c r="P33" s="400"/>
      <c r="Q33" s="400"/>
      <c r="R33" s="400"/>
    </row>
    <row r="34" spans="13:18">
      <c r="N34" s="1" t="s">
        <v>116</v>
      </c>
      <c r="O34" s="1" t="str">
        <f>'3. FORM SKP'!C32</f>
        <v>196206141989031024</v>
      </c>
    </row>
  </sheetData>
  <mergeCells count="33">
    <mergeCell ref="D7:E7"/>
    <mergeCell ref="R21:R22"/>
    <mergeCell ref="D24:I24"/>
    <mergeCell ref="K24:P24"/>
    <mergeCell ref="D23:I23"/>
    <mergeCell ref="Q6:Q7"/>
    <mergeCell ref="D6:I6"/>
    <mergeCell ref="D8:E8"/>
    <mergeCell ref="G8:H8"/>
    <mergeCell ref="G7:H7"/>
    <mergeCell ref="K8:L8"/>
    <mergeCell ref="D21:I21"/>
    <mergeCell ref="K21:P21"/>
    <mergeCell ref="M33:R33"/>
    <mergeCell ref="R23:R24"/>
    <mergeCell ref="K7:L7"/>
    <mergeCell ref="K22:P22"/>
    <mergeCell ref="A1:R1"/>
    <mergeCell ref="A2:R2"/>
    <mergeCell ref="A3:Q3"/>
    <mergeCell ref="M29:R29"/>
    <mergeCell ref="M30:R30"/>
    <mergeCell ref="R6:R7"/>
    <mergeCell ref="K6:P6"/>
    <mergeCell ref="A6:A7"/>
    <mergeCell ref="B6:B7"/>
    <mergeCell ref="C6:C7"/>
    <mergeCell ref="J6:J7"/>
    <mergeCell ref="A26:Q27"/>
    <mergeCell ref="D22:I22"/>
    <mergeCell ref="N8:O8"/>
    <mergeCell ref="N7:O7"/>
    <mergeCell ref="K23:P2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horizontalDpi="4294967293" r:id="rId1"/>
  <headerFooter alignWithMargins="0"/>
  <rowBreaks count="1" manualBreakCount="1">
    <brk id="19" max="17" man="1"/>
  </rowBreaks>
  <colBreaks count="1" manualBreakCount="1">
    <brk id="18" max="3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>
    <tabColor theme="9" tint="-0.249977111117893"/>
  </sheetPr>
  <dimension ref="A1:J36"/>
  <sheetViews>
    <sheetView view="pageBreakPreview" topLeftCell="A10" zoomScale="130" zoomScaleNormal="100" zoomScaleSheetLayoutView="130" workbookViewId="0">
      <selection activeCell="J20" sqref="J20"/>
    </sheetView>
  </sheetViews>
  <sheetFormatPr defaultRowHeight="12.75"/>
  <cols>
    <col min="1" max="1" width="5.28515625" style="1" customWidth="1"/>
    <col min="2" max="2" width="3.42578125" style="1" customWidth="1"/>
    <col min="3" max="3" width="1.7109375" style="1" customWidth="1"/>
    <col min="4" max="4" width="9.28515625" style="1" customWidth="1"/>
    <col min="5" max="5" width="7.140625" style="1" customWidth="1"/>
    <col min="6" max="6" width="13.28515625" style="1" customWidth="1"/>
    <col min="7" max="7" width="6.28515625" style="1" customWidth="1"/>
    <col min="8" max="8" width="6" style="1" customWidth="1"/>
    <col min="9" max="9" width="11.5703125" style="1" customWidth="1"/>
    <col min="10" max="10" width="34" style="1" bestFit="1" customWidth="1"/>
    <col min="11" max="16384" width="9.140625" style="1"/>
  </cols>
  <sheetData>
    <row r="1" spans="1:10" ht="21.75" customHeight="1">
      <c r="A1" s="390" t="s">
        <v>45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0" ht="21.7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3.5" customHeight="1"/>
    <row r="4" spans="1:10" ht="21.75" customHeight="1">
      <c r="A4" s="1" t="s">
        <v>4</v>
      </c>
      <c r="C4" s="1" t="s">
        <v>72</v>
      </c>
      <c r="D4" s="1" t="str">
        <f>'3. FORM SKP'!H5</f>
        <v>Bujang, ST</v>
      </c>
    </row>
    <row r="5" spans="1:10" ht="21.75" customHeight="1">
      <c r="A5" s="1" t="s">
        <v>5</v>
      </c>
      <c r="C5" s="1" t="s">
        <v>72</v>
      </c>
      <c r="D5" s="1" t="str">
        <f>'3. FORM SKP'!H6</f>
        <v>198208252006041001</v>
      </c>
    </row>
    <row r="6" spans="1:10" ht="13.5" customHeight="1"/>
    <row r="7" spans="1:10" ht="35.25" customHeight="1">
      <c r="A7" s="2" t="s">
        <v>46</v>
      </c>
      <c r="B7" s="401" t="s">
        <v>47</v>
      </c>
      <c r="C7" s="401"/>
      <c r="D7" s="401"/>
      <c r="E7" s="401" t="s">
        <v>48</v>
      </c>
      <c r="F7" s="401"/>
      <c r="G7" s="401"/>
      <c r="H7" s="401"/>
      <c r="I7" s="401"/>
      <c r="J7" s="3" t="s">
        <v>163</v>
      </c>
    </row>
    <row r="8" spans="1:10">
      <c r="A8" s="4">
        <v>1</v>
      </c>
      <c r="B8" s="401">
        <v>2</v>
      </c>
      <c r="C8" s="401"/>
      <c r="D8" s="401"/>
      <c r="E8" s="401">
        <v>3</v>
      </c>
      <c r="F8" s="401"/>
      <c r="G8" s="401"/>
      <c r="H8" s="401"/>
      <c r="I8" s="401"/>
      <c r="J8" s="4">
        <v>4</v>
      </c>
    </row>
    <row r="9" spans="1:10" ht="21" customHeight="1">
      <c r="A9" s="5"/>
      <c r="B9" s="8"/>
      <c r="C9" s="14"/>
      <c r="D9" s="14"/>
      <c r="E9" s="8"/>
      <c r="F9" s="14"/>
      <c r="G9" s="14"/>
      <c r="H9" s="14"/>
      <c r="I9" s="9"/>
      <c r="J9" s="5"/>
    </row>
    <row r="10" spans="1:10" ht="21" customHeight="1">
      <c r="A10" s="58">
        <v>1</v>
      </c>
      <c r="B10" s="404" t="str">
        <f>'5. PENGUKURAN CAPAIAN'!A5</f>
        <v>JANUARI s.d. DESEMBER 2015</v>
      </c>
      <c r="C10" s="407"/>
      <c r="D10" s="408"/>
      <c r="E10" s="59" t="s">
        <v>49</v>
      </c>
      <c r="F10" s="60"/>
      <c r="G10" s="60"/>
      <c r="H10" s="60"/>
      <c r="I10" s="61"/>
      <c r="J10" s="6"/>
    </row>
    <row r="11" spans="1:10" ht="21" customHeight="1">
      <c r="A11" s="6"/>
      <c r="B11" s="404"/>
      <c r="C11" s="407"/>
      <c r="D11" s="408"/>
      <c r="E11" s="62">
        <f>'5. PENGUKURAN CAPAIAN'!$R$26</f>
        <v>85.596296296296302</v>
      </c>
      <c r="F11" s="60" t="s">
        <v>50</v>
      </c>
      <c r="G11" s="60"/>
      <c r="H11" s="60"/>
      <c r="I11" s="61"/>
      <c r="J11" s="6"/>
    </row>
    <row r="12" spans="1:10" ht="21" customHeight="1">
      <c r="A12" s="6"/>
      <c r="B12" s="404"/>
      <c r="C12" s="405"/>
      <c r="D12" s="406"/>
      <c r="E12" s="59" t="s">
        <v>51</v>
      </c>
      <c r="F12" s="60"/>
      <c r="G12" s="60"/>
      <c r="H12" s="60"/>
      <c r="I12" s="61"/>
      <c r="J12" s="6"/>
    </row>
    <row r="13" spans="1:10" ht="21" customHeight="1">
      <c r="A13" s="6"/>
      <c r="B13" s="10"/>
      <c r="C13" s="15"/>
      <c r="D13" s="15"/>
      <c r="E13" s="10" t="s">
        <v>52</v>
      </c>
      <c r="F13" s="15"/>
      <c r="G13" s="16" t="s">
        <v>58</v>
      </c>
      <c r="H13" s="57">
        <v>80</v>
      </c>
      <c r="I13" s="48" t="str">
        <f>IF(H13&lt;=50,"(Buruk)",IF(H13&lt;=60,"(Kurang)",IF(H13&lt;=75,"(Cukup)",IF(H13&lt;=90.99,"(Baik)","(Sangat Baik)"))))</f>
        <v>(Baik)</v>
      </c>
      <c r="J13" s="403" t="str">
        <f>'3. FORM SKP'!C8</f>
        <v>Kepala Sub Bagian Tenaga Akademik</v>
      </c>
    </row>
    <row r="14" spans="1:10" ht="21" customHeight="1">
      <c r="A14" s="6"/>
      <c r="B14" s="10"/>
      <c r="C14" s="15"/>
      <c r="D14" s="15"/>
      <c r="E14" s="10" t="s">
        <v>53</v>
      </c>
      <c r="F14" s="15"/>
      <c r="G14" s="16" t="s">
        <v>58</v>
      </c>
      <c r="H14" s="57">
        <v>81</v>
      </c>
      <c r="I14" s="48" t="str">
        <f>IF(H14&lt;=50,"(Buruk)",IF(H14&lt;=60,"(Kurang)",IF(H14&lt;=75,"(Cukup)",IF(H14&lt;=90.99,"(Baik)","(Sangat Baik)"))))</f>
        <v>(Baik)</v>
      </c>
      <c r="J14" s="403"/>
    </row>
    <row r="15" spans="1:10" ht="21" customHeight="1">
      <c r="A15" s="6"/>
      <c r="B15" s="10"/>
      <c r="C15" s="15"/>
      <c r="D15" s="15"/>
      <c r="E15" s="10" t="s">
        <v>54</v>
      </c>
      <c r="F15" s="15"/>
      <c r="G15" s="16" t="s">
        <v>58</v>
      </c>
      <c r="H15" s="57">
        <v>91</v>
      </c>
      <c r="I15" s="48" t="str">
        <f>IF(H15&lt;=50,"(Buruk)",IF(H15&lt;=60,"(Kurang)",IF(H15&lt;=75,"(Cukup)",IF(H15&lt;=90.99,"(Baik)","(Sangat Baik)"))))</f>
        <v>(Sangat Baik)</v>
      </c>
      <c r="J15" s="18"/>
    </row>
    <row r="16" spans="1:10" ht="21" customHeight="1">
      <c r="A16" s="6"/>
      <c r="B16" s="10"/>
      <c r="C16" s="15"/>
      <c r="D16" s="15"/>
      <c r="E16" s="10" t="s">
        <v>55</v>
      </c>
      <c r="F16" s="15"/>
      <c r="G16" s="16" t="s">
        <v>58</v>
      </c>
      <c r="H16" s="57">
        <v>80</v>
      </c>
      <c r="I16" s="48" t="str">
        <f>IF(H16&lt;=50,"(Buruk)",IF(H16&lt;=60,"(Kurang)",IF(H16&lt;=75,"(Cukup)",IF(H16&lt;=90.99,"(Baik)","(Sangat Baik)"))))</f>
        <v>(Baik)</v>
      </c>
      <c r="J16" s="18"/>
    </row>
    <row r="17" spans="1:10" ht="21" customHeight="1">
      <c r="A17" s="6"/>
      <c r="B17" s="10"/>
      <c r="C17" s="15"/>
      <c r="D17" s="15"/>
      <c r="E17" s="10" t="s">
        <v>56</v>
      </c>
      <c r="F17" s="15"/>
      <c r="G17" s="16" t="s">
        <v>58</v>
      </c>
      <c r="H17" s="57">
        <v>80</v>
      </c>
      <c r="I17" s="48" t="str">
        <f>IF(H17&lt;=50,"(Buruk)",IF(H17&lt;=60,"(Kurang)",IF(H17&lt;=75,"(Cukup)",IF(H17&lt;=90.99,"(Baik)","(Sangat Baik)"))))</f>
        <v>(Baik)</v>
      </c>
      <c r="J17" s="102" t="str">
        <f>'3. FORM SKP'!C5</f>
        <v>Andi, S.Sos. MM</v>
      </c>
    </row>
    <row r="18" spans="1:10" ht="21" customHeight="1">
      <c r="A18" s="6"/>
      <c r="B18" s="10"/>
      <c r="C18" s="15"/>
      <c r="D18" s="15"/>
      <c r="E18" s="10" t="s">
        <v>57</v>
      </c>
      <c r="F18" s="15"/>
      <c r="G18" s="16" t="s">
        <v>58</v>
      </c>
      <c r="H18" s="200" t="s">
        <v>129</v>
      </c>
      <c r="I18" s="48" t="s">
        <v>129</v>
      </c>
      <c r="J18" s="58" t="str">
        <f>'3. FORM SKP'!C6</f>
        <v>196206141989031024</v>
      </c>
    </row>
    <row r="19" spans="1:10" ht="21" customHeight="1">
      <c r="A19" s="6"/>
      <c r="B19" s="10"/>
      <c r="C19" s="15"/>
      <c r="D19" s="11"/>
      <c r="E19" s="8" t="s">
        <v>59</v>
      </c>
      <c r="F19" s="14"/>
      <c r="G19" s="21" t="s">
        <v>58</v>
      </c>
      <c r="H19" s="49">
        <f>SUM(H13:H18)</f>
        <v>412</v>
      </c>
      <c r="I19" s="14"/>
      <c r="J19" s="6"/>
    </row>
    <row r="20" spans="1:10" ht="21" customHeight="1">
      <c r="A20" s="6"/>
      <c r="B20" s="10"/>
      <c r="C20" s="15"/>
      <c r="D20" s="11"/>
      <c r="E20" s="10" t="s">
        <v>60</v>
      </c>
      <c r="F20" s="15"/>
      <c r="G20" s="16" t="s">
        <v>58</v>
      </c>
      <c r="H20" s="57">
        <f>IF(H18="",H19/5,H19/5)</f>
        <v>82.4</v>
      </c>
      <c r="I20" s="48" t="str">
        <f>IF(H20&lt;=50,"(Buruk)",IF(H20&lt;=60,"(Kurang)",IF(H20&lt;=75,"(Cukup)",IF(H20&lt;=90.99,"(Baik)","(Sangat Baik)"))))</f>
        <v>(Baik)</v>
      </c>
      <c r="J20" s="6"/>
    </row>
    <row r="21" spans="1:10" ht="21" customHeight="1">
      <c r="A21" s="7"/>
      <c r="B21" s="12"/>
      <c r="C21" s="17"/>
      <c r="D21" s="13"/>
      <c r="E21" s="12"/>
      <c r="F21" s="17"/>
      <c r="G21" s="17"/>
      <c r="H21" s="17"/>
      <c r="I21" s="13"/>
      <c r="J21" s="7"/>
    </row>
    <row r="26" spans="1:10">
      <c r="J26" s="35"/>
    </row>
    <row r="29" spans="1:10">
      <c r="J29" s="51"/>
    </row>
    <row r="36" spans="9:9">
      <c r="I36" s="20"/>
    </row>
  </sheetData>
  <mergeCells count="8">
    <mergeCell ref="A1:J1"/>
    <mergeCell ref="J13:J14"/>
    <mergeCell ref="B7:D7"/>
    <mergeCell ref="B8:D8"/>
    <mergeCell ref="E7:I7"/>
    <mergeCell ref="E8:I8"/>
    <mergeCell ref="B12:D12"/>
    <mergeCell ref="B10:D11"/>
  </mergeCells>
  <printOptions horizontalCentered="1" verticalCentered="1"/>
  <pageMargins left="0.98425196850393704" right="0.59055118110236227" top="0.74803149606299213" bottom="0.74803149606299213" header="0.31496062992125984" footer="0.31496062992125984"/>
  <pageSetup paperSize="9" orientation="landscape" horizontalDpi="4294967293" verticalDpi="0" r:id="rId1"/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7030A0"/>
  </sheetPr>
  <dimension ref="A1:R60"/>
  <sheetViews>
    <sheetView view="pageBreakPreview" topLeftCell="A49" zoomScaleNormal="100" zoomScaleSheetLayoutView="100" workbookViewId="0">
      <selection activeCell="J51" sqref="J51"/>
    </sheetView>
  </sheetViews>
  <sheetFormatPr defaultRowHeight="12.75"/>
  <cols>
    <col min="1" max="1" width="9.140625" style="22"/>
    <col min="2" max="2" width="3.7109375" style="211" customWidth="1"/>
    <col min="3" max="3" width="3.85546875" style="211" customWidth="1"/>
    <col min="4" max="4" width="12.28515625" style="211" customWidth="1"/>
    <col min="5" max="5" width="20.7109375" style="211" customWidth="1"/>
    <col min="6" max="6" width="3.7109375" style="211" customWidth="1"/>
    <col min="7" max="7" width="6.7109375" style="211" customWidth="1"/>
    <col min="8" max="8" width="3.7109375" style="211" customWidth="1"/>
    <col min="9" max="9" width="15.85546875" style="211" customWidth="1"/>
    <col min="10" max="10" width="8.7109375" style="211" customWidth="1"/>
    <col min="11" max="12" width="3.7109375" style="211" customWidth="1"/>
    <col min="13" max="13" width="33.7109375" style="211" customWidth="1"/>
    <col min="14" max="14" width="3.7109375" style="211" customWidth="1"/>
    <col min="15" max="15" width="10.7109375" style="212" customWidth="1"/>
    <col min="16" max="16" width="15.7109375" style="211" customWidth="1"/>
    <col min="17" max="17" width="14.7109375" style="211" customWidth="1"/>
    <col min="18" max="18" width="9.140625" style="207"/>
  </cols>
  <sheetData>
    <row r="1" spans="1:18" ht="13.5" thickBot="1"/>
    <row r="2" spans="1:18" ht="20.100000000000001" customHeight="1">
      <c r="B2" s="213"/>
      <c r="C2" s="214"/>
      <c r="D2" s="214"/>
      <c r="E2" s="214"/>
      <c r="F2" s="214"/>
      <c r="G2" s="214"/>
      <c r="H2" s="214"/>
      <c r="I2" s="214"/>
      <c r="J2" s="215"/>
    </row>
    <row r="3" spans="1:18" ht="20.100000000000001" customHeight="1">
      <c r="B3" s="216" t="s">
        <v>86</v>
      </c>
      <c r="C3" s="217" t="s">
        <v>81</v>
      </c>
      <c r="D3" s="217"/>
      <c r="E3" s="217"/>
      <c r="F3" s="217"/>
      <c r="G3" s="217"/>
      <c r="H3" s="217"/>
      <c r="I3" s="217"/>
      <c r="J3" s="218"/>
    </row>
    <row r="4" spans="1:18" ht="20.100000000000001" customHeight="1">
      <c r="B4" s="219"/>
      <c r="C4" s="220"/>
      <c r="D4" s="221"/>
      <c r="E4" s="220"/>
      <c r="F4" s="220"/>
      <c r="G4" s="220"/>
      <c r="H4" s="220"/>
      <c r="I4" s="220"/>
      <c r="J4" s="222"/>
    </row>
    <row r="5" spans="1:18" ht="20.100000000000001" customHeight="1">
      <c r="B5" s="223"/>
      <c r="C5" s="217"/>
      <c r="D5" s="217"/>
      <c r="E5" s="217"/>
      <c r="F5" s="217"/>
      <c r="G5" s="217"/>
      <c r="H5" s="217"/>
      <c r="I5" s="217"/>
      <c r="J5" s="218"/>
    </row>
    <row r="6" spans="1:18" ht="20.100000000000001" customHeight="1">
      <c r="B6" s="223"/>
      <c r="C6" s="217"/>
      <c r="D6" s="217"/>
      <c r="E6" s="217"/>
      <c r="F6" s="217"/>
      <c r="G6" s="217"/>
      <c r="H6" s="217"/>
      <c r="I6" s="217"/>
      <c r="J6" s="218"/>
      <c r="L6" s="410"/>
      <c r="M6" s="410"/>
      <c r="N6" s="410"/>
      <c r="O6" s="410"/>
      <c r="P6" s="410"/>
      <c r="Q6" s="410"/>
    </row>
    <row r="7" spans="1:18" ht="20.100000000000001" customHeight="1">
      <c r="B7" s="223"/>
      <c r="C7" s="217"/>
      <c r="D7" s="217"/>
      <c r="E7" s="217"/>
      <c r="F7" s="217"/>
      <c r="G7" s="217"/>
      <c r="H7" s="217"/>
      <c r="I7" s="217"/>
      <c r="J7" s="218"/>
      <c r="L7" s="434" t="s">
        <v>61</v>
      </c>
      <c r="M7" s="434"/>
      <c r="N7" s="434"/>
      <c r="O7" s="434"/>
      <c r="P7" s="434"/>
      <c r="Q7" s="434"/>
    </row>
    <row r="8" spans="1:18" s="209" customFormat="1" ht="20.100000000000001" customHeight="1">
      <c r="A8" s="224"/>
      <c r="B8" s="225"/>
      <c r="C8" s="226"/>
      <c r="D8" s="226"/>
      <c r="E8" s="226"/>
      <c r="F8" s="226"/>
      <c r="G8" s="226"/>
      <c r="H8" s="226"/>
      <c r="I8" s="226"/>
      <c r="J8" s="227"/>
      <c r="K8" s="228"/>
      <c r="L8" s="435" t="s">
        <v>62</v>
      </c>
      <c r="M8" s="435"/>
      <c r="N8" s="435"/>
      <c r="O8" s="435"/>
      <c r="P8" s="435"/>
      <c r="Q8" s="435"/>
      <c r="R8" s="208"/>
    </row>
    <row r="9" spans="1:18" ht="20.100000000000001" customHeight="1">
      <c r="B9" s="223"/>
      <c r="C9" s="217"/>
      <c r="D9" s="217"/>
      <c r="E9" s="217"/>
      <c r="F9" s="217"/>
      <c r="G9" s="217"/>
      <c r="H9" s="217"/>
      <c r="I9" s="217"/>
      <c r="J9" s="218"/>
      <c r="O9" s="211"/>
    </row>
    <row r="10" spans="1:18" ht="20.100000000000001" customHeight="1">
      <c r="B10" s="223"/>
      <c r="C10" s="217"/>
      <c r="D10" s="217"/>
      <c r="E10" s="217"/>
      <c r="F10" s="217"/>
      <c r="G10" s="217"/>
      <c r="H10" s="217"/>
      <c r="I10" s="217"/>
      <c r="J10" s="218"/>
    </row>
    <row r="11" spans="1:18" s="209" customFormat="1" ht="20.100000000000001" customHeight="1">
      <c r="A11" s="224"/>
      <c r="B11" s="225"/>
      <c r="C11" s="226"/>
      <c r="D11" s="226"/>
      <c r="E11" s="226"/>
      <c r="F11" s="226"/>
      <c r="G11" s="226"/>
      <c r="H11" s="226"/>
      <c r="I11" s="226"/>
      <c r="J11" s="227"/>
      <c r="K11" s="228"/>
      <c r="L11" s="229" t="str">
        <f>'2. COVER - PORTRAIT'!A38</f>
        <v>KEMENTERIAN RISET, TEKNOLOGI, DAN PENDIDIKAN TINGGI</v>
      </c>
      <c r="M11" s="230"/>
      <c r="N11" s="230"/>
      <c r="O11" s="224"/>
      <c r="P11" s="287" t="s">
        <v>63</v>
      </c>
      <c r="Q11" s="229"/>
      <c r="R11" s="208"/>
    </row>
    <row r="12" spans="1:18" s="209" customFormat="1" ht="23.1" customHeight="1" thickBot="1">
      <c r="A12" s="224"/>
      <c r="B12" s="231"/>
      <c r="C12" s="232"/>
      <c r="D12" s="232"/>
      <c r="E12" s="232"/>
      <c r="F12" s="232"/>
      <c r="G12" s="232"/>
      <c r="H12" s="232"/>
      <c r="I12" s="232"/>
      <c r="J12" s="233"/>
      <c r="K12" s="228"/>
      <c r="L12" s="234" t="str">
        <f>'2. COVER - PORTRAIT'!A39</f>
        <v>UNIVERSITAS ANDALAS</v>
      </c>
      <c r="M12" s="234"/>
      <c r="N12" s="234"/>
      <c r="O12" s="286" t="str">
        <f>'2. COVER - PORTRAIT'!A16</f>
        <v>JANUARI s.d. DESEMBER 2015</v>
      </c>
      <c r="P12" s="285"/>
      <c r="Q12" s="232"/>
      <c r="R12" s="208"/>
    </row>
    <row r="13" spans="1:18" ht="20.100000000000001" customHeight="1" thickBot="1">
      <c r="B13" s="223"/>
      <c r="C13" s="217"/>
      <c r="D13" s="217"/>
      <c r="E13" s="217"/>
      <c r="F13" s="217"/>
      <c r="G13" s="217"/>
      <c r="H13" s="217"/>
      <c r="I13" s="217"/>
      <c r="J13" s="218"/>
      <c r="L13" s="235" t="s">
        <v>74</v>
      </c>
      <c r="M13" s="436" t="s">
        <v>64</v>
      </c>
      <c r="N13" s="437"/>
      <c r="O13" s="437"/>
      <c r="P13" s="437"/>
      <c r="Q13" s="438"/>
    </row>
    <row r="14" spans="1:18" ht="20.100000000000001" customHeight="1" thickBot="1">
      <c r="B14" s="236"/>
      <c r="C14" s="237"/>
      <c r="D14" s="237"/>
      <c r="E14" s="237"/>
      <c r="F14" s="238" t="s">
        <v>84</v>
      </c>
      <c r="G14" s="432" t="s">
        <v>166</v>
      </c>
      <c r="H14" s="432"/>
      <c r="I14" s="432"/>
      <c r="J14" s="433"/>
      <c r="K14" s="229"/>
      <c r="L14" s="239"/>
      <c r="M14" s="240" t="s">
        <v>133</v>
      </c>
      <c r="N14" s="241"/>
      <c r="O14" s="242" t="str">
        <f>'3. FORM SKP'!H5</f>
        <v>Bujang, ST</v>
      </c>
      <c r="P14" s="242"/>
      <c r="Q14" s="243"/>
    </row>
    <row r="15" spans="1:18" ht="20.100000000000001" customHeight="1" thickBot="1">
      <c r="B15" s="236"/>
      <c r="C15" s="237"/>
      <c r="D15" s="237"/>
      <c r="E15" s="237"/>
      <c r="F15" s="237"/>
      <c r="G15" s="439" t="s">
        <v>134</v>
      </c>
      <c r="H15" s="439"/>
      <c r="I15" s="439"/>
      <c r="J15" s="440"/>
      <c r="K15" s="229"/>
      <c r="L15" s="239"/>
      <c r="M15" s="240" t="s">
        <v>135</v>
      </c>
      <c r="N15" s="241"/>
      <c r="O15" s="242" t="str">
        <f>'3. FORM SKP'!H6</f>
        <v>198208252006041001</v>
      </c>
      <c r="P15" s="244"/>
      <c r="Q15" s="245"/>
    </row>
    <row r="16" spans="1:18" ht="20.100000000000001" customHeight="1" thickBot="1">
      <c r="B16" s="236"/>
      <c r="C16" s="237"/>
      <c r="D16" s="237"/>
      <c r="E16" s="237"/>
      <c r="F16" s="237"/>
      <c r="G16" s="237"/>
      <c r="H16" s="237"/>
      <c r="I16" s="237"/>
      <c r="J16" s="246"/>
      <c r="K16" s="229"/>
      <c r="L16" s="239"/>
      <c r="M16" s="240" t="s">
        <v>136</v>
      </c>
      <c r="N16" s="241"/>
      <c r="O16" s="242" t="str">
        <f>'3. FORM SKP'!H7</f>
        <v>Penata Muda Tingkat I, Gol. III/b</v>
      </c>
      <c r="P16" s="242"/>
      <c r="Q16" s="243"/>
    </row>
    <row r="17" spans="2:17" ht="20.100000000000001" customHeight="1" thickBot="1">
      <c r="B17" s="236"/>
      <c r="C17" s="237"/>
      <c r="D17" s="237"/>
      <c r="E17" s="237"/>
      <c r="F17" s="237"/>
      <c r="G17" s="432" t="str">
        <f>+O20</f>
        <v>Andi, S.Sos. MM</v>
      </c>
      <c r="H17" s="432"/>
      <c r="I17" s="432"/>
      <c r="J17" s="433"/>
      <c r="K17" s="229"/>
      <c r="L17" s="239"/>
      <c r="M17" s="240" t="s">
        <v>137</v>
      </c>
      <c r="N17" s="241"/>
      <c r="O17" s="242" t="str">
        <f>'3. FORM SKP'!H8</f>
        <v>Analis Kepegawaian Pelaksana</v>
      </c>
      <c r="P17" s="242"/>
      <c r="Q17" s="243"/>
    </row>
    <row r="18" spans="2:17" ht="20.100000000000001" customHeight="1" thickBot="1">
      <c r="B18" s="236"/>
      <c r="C18" s="237"/>
      <c r="D18" s="237"/>
      <c r="E18" s="237"/>
      <c r="F18" s="237"/>
      <c r="G18" s="247" t="s">
        <v>116</v>
      </c>
      <c r="H18" s="247" t="str">
        <f>+O21</f>
        <v>196206141989031024</v>
      </c>
      <c r="I18" s="247"/>
      <c r="J18" s="248"/>
      <c r="K18" s="229"/>
      <c r="L18" s="239"/>
      <c r="M18" s="240" t="s">
        <v>138</v>
      </c>
      <c r="N18" s="241"/>
      <c r="O18" s="242" t="str">
        <f>'3. FORM SKP'!H9</f>
        <v>Sub Bagian Kepegawaian</v>
      </c>
      <c r="P18" s="242"/>
      <c r="Q18" s="243"/>
    </row>
    <row r="19" spans="2:17" ht="20.100000000000001" customHeight="1" thickBot="1">
      <c r="B19" s="236"/>
      <c r="C19" s="237"/>
      <c r="D19" s="237"/>
      <c r="E19" s="237"/>
      <c r="F19" s="217"/>
      <c r="G19" s="217"/>
      <c r="H19" s="217"/>
      <c r="I19" s="217"/>
      <c r="J19" s="218"/>
      <c r="K19" s="229"/>
      <c r="L19" s="249" t="s">
        <v>75</v>
      </c>
      <c r="M19" s="441" t="s">
        <v>70</v>
      </c>
      <c r="N19" s="442"/>
      <c r="O19" s="442"/>
      <c r="P19" s="442"/>
      <c r="Q19" s="443"/>
    </row>
    <row r="20" spans="2:17" ht="20.100000000000001" customHeight="1" thickBot="1">
      <c r="B20" s="250" t="s">
        <v>85</v>
      </c>
      <c r="C20" s="251" t="s">
        <v>167</v>
      </c>
      <c r="D20" s="217"/>
      <c r="E20" s="237"/>
      <c r="F20" s="217"/>
      <c r="G20" s="217"/>
      <c r="H20" s="217"/>
      <c r="I20" s="217"/>
      <c r="J20" s="218"/>
      <c r="K20" s="229"/>
      <c r="L20" s="239"/>
      <c r="M20" s="240" t="s">
        <v>133</v>
      </c>
      <c r="N20" s="241"/>
      <c r="O20" s="242" t="str">
        <f>'3. FORM SKP'!C5</f>
        <v>Andi, S.Sos. MM</v>
      </c>
      <c r="P20" s="242"/>
      <c r="Q20" s="243"/>
    </row>
    <row r="21" spans="2:17" ht="20.100000000000001" customHeight="1" thickBot="1">
      <c r="B21" s="236"/>
      <c r="C21" s="226" t="s">
        <v>139</v>
      </c>
      <c r="D21" s="217"/>
      <c r="E21" s="237"/>
      <c r="F21" s="217"/>
      <c r="G21" s="217"/>
      <c r="H21" s="217"/>
      <c r="I21" s="217"/>
      <c r="J21" s="218"/>
      <c r="K21" s="229"/>
      <c r="L21" s="239"/>
      <c r="M21" s="240" t="s">
        <v>135</v>
      </c>
      <c r="N21" s="241"/>
      <c r="O21" s="242" t="str">
        <f>'3. FORM SKP'!C6</f>
        <v>196206141989031024</v>
      </c>
      <c r="P21" s="242"/>
      <c r="Q21" s="243"/>
    </row>
    <row r="22" spans="2:17" ht="20.100000000000001" customHeight="1" thickBot="1">
      <c r="B22" s="236"/>
      <c r="C22" s="237"/>
      <c r="D22" s="237"/>
      <c r="E22" s="237"/>
      <c r="F22" s="217"/>
      <c r="G22" s="217"/>
      <c r="H22" s="217"/>
      <c r="I22" s="217"/>
      <c r="J22" s="218"/>
      <c r="K22" s="229"/>
      <c r="L22" s="239"/>
      <c r="M22" s="240" t="s">
        <v>136</v>
      </c>
      <c r="N22" s="241"/>
      <c r="O22" s="242" t="str">
        <f>'3. FORM SKP'!C7</f>
        <v>Penata Tingkat I, Gol. III/d</v>
      </c>
      <c r="P22" s="242"/>
      <c r="Q22" s="243"/>
    </row>
    <row r="23" spans="2:17" ht="20.100000000000001" customHeight="1" thickBot="1">
      <c r="B23" s="236"/>
      <c r="C23" s="251" t="str">
        <f>+O14</f>
        <v>Bujang, ST</v>
      </c>
      <c r="D23" s="217"/>
      <c r="E23" s="237"/>
      <c r="F23" s="237"/>
      <c r="G23" s="237"/>
      <c r="H23" s="237"/>
      <c r="I23" s="237"/>
      <c r="J23" s="246"/>
      <c r="K23" s="229"/>
      <c r="L23" s="239"/>
      <c r="M23" s="240" t="s">
        <v>137</v>
      </c>
      <c r="N23" s="241"/>
      <c r="O23" s="242" t="str">
        <f>'3. FORM SKP'!C8</f>
        <v>Kepala Sub Bagian Tenaga Akademik</v>
      </c>
      <c r="P23" s="242"/>
      <c r="Q23" s="243"/>
    </row>
    <row r="24" spans="2:17" ht="20.100000000000001" customHeight="1" thickBot="1">
      <c r="B24" s="225"/>
      <c r="C24" s="226" t="s">
        <v>5</v>
      </c>
      <c r="D24" s="247" t="str">
        <f>+O15</f>
        <v>198208252006041001</v>
      </c>
      <c r="E24" s="237"/>
      <c r="F24" s="237"/>
      <c r="G24" s="237"/>
      <c r="H24" s="237"/>
      <c r="I24" s="237"/>
      <c r="J24" s="246"/>
      <c r="K24" s="229"/>
      <c r="L24" s="239"/>
      <c r="M24" s="240" t="s">
        <v>138</v>
      </c>
      <c r="N24" s="241"/>
      <c r="O24" s="242" t="str">
        <f>'3. FORM SKP'!C9</f>
        <v>Universitas Andalas</v>
      </c>
      <c r="P24" s="242"/>
      <c r="Q24" s="243"/>
    </row>
    <row r="25" spans="2:17" ht="20.100000000000001" customHeight="1" thickBot="1">
      <c r="B25" s="223"/>
      <c r="C25" s="217"/>
      <c r="D25" s="217"/>
      <c r="E25" s="217"/>
      <c r="F25" s="238" t="s">
        <v>83</v>
      </c>
      <c r="G25" s="432" t="s">
        <v>168</v>
      </c>
      <c r="H25" s="432"/>
      <c r="I25" s="432"/>
      <c r="J25" s="433"/>
      <c r="K25" s="229"/>
      <c r="L25" s="249" t="s">
        <v>76</v>
      </c>
      <c r="M25" s="441" t="s">
        <v>71</v>
      </c>
      <c r="N25" s="442"/>
      <c r="O25" s="442"/>
      <c r="P25" s="442"/>
      <c r="Q25" s="443"/>
    </row>
    <row r="26" spans="2:17" ht="20.100000000000001" customHeight="1" thickBot="1">
      <c r="B26" s="223"/>
      <c r="C26" s="217"/>
      <c r="D26" s="217"/>
      <c r="E26" s="217"/>
      <c r="F26" s="251"/>
      <c r="G26" s="439" t="s">
        <v>140</v>
      </c>
      <c r="H26" s="439"/>
      <c r="I26" s="439"/>
      <c r="J26" s="440"/>
      <c r="K26" s="229"/>
      <c r="L26" s="239"/>
      <c r="M26" s="240" t="s">
        <v>133</v>
      </c>
      <c r="N26" s="241"/>
      <c r="O26" s="242" t="str">
        <f>'1. DATA SKP'!E16</f>
        <v>Ani, SP. M.Si</v>
      </c>
      <c r="P26" s="242"/>
      <c r="Q26" s="243"/>
    </row>
    <row r="27" spans="2:17" ht="20.100000000000001" customHeight="1" thickBot="1">
      <c r="B27" s="236"/>
      <c r="C27" s="237"/>
      <c r="D27" s="237"/>
      <c r="E27" s="237"/>
      <c r="F27" s="237"/>
      <c r="G27" s="237"/>
      <c r="H27" s="237"/>
      <c r="I27" s="237"/>
      <c r="J27" s="246"/>
      <c r="K27" s="229"/>
      <c r="L27" s="239"/>
      <c r="M27" s="240" t="s">
        <v>135</v>
      </c>
      <c r="N27" s="241"/>
      <c r="O27" s="242" t="str">
        <f>'1. DATA SKP'!E17</f>
        <v>196212311990031023</v>
      </c>
      <c r="P27" s="242"/>
      <c r="Q27" s="243"/>
    </row>
    <row r="28" spans="2:17" ht="20.100000000000001" customHeight="1" thickBot="1">
      <c r="B28" s="236"/>
      <c r="C28" s="237"/>
      <c r="D28" s="237"/>
      <c r="E28" s="237"/>
      <c r="F28" s="237"/>
      <c r="G28" s="432" t="str">
        <f>+O26</f>
        <v>Ani, SP. M.Si</v>
      </c>
      <c r="H28" s="432"/>
      <c r="I28" s="432"/>
      <c r="J28" s="433"/>
      <c r="K28" s="229"/>
      <c r="L28" s="239"/>
      <c r="M28" s="240" t="s">
        <v>136</v>
      </c>
      <c r="N28" s="241"/>
      <c r="O28" s="242" t="str">
        <f>'1. DATA SKP'!E18</f>
        <v>Pembina, Gol. IV/a</v>
      </c>
      <c r="P28" s="242"/>
      <c r="Q28" s="243"/>
    </row>
    <row r="29" spans="2:17" ht="20.100000000000001" customHeight="1" thickBot="1">
      <c r="B29" s="236"/>
      <c r="C29" s="237"/>
      <c r="D29" s="237"/>
      <c r="E29" s="237"/>
      <c r="F29" s="237"/>
      <c r="G29" s="226" t="s">
        <v>116</v>
      </c>
      <c r="H29" s="421" t="str">
        <f>+O27</f>
        <v>196212311990031023</v>
      </c>
      <c r="I29" s="421"/>
      <c r="J29" s="422"/>
      <c r="K29" s="229"/>
      <c r="L29" s="239"/>
      <c r="M29" s="240" t="s">
        <v>137</v>
      </c>
      <c r="N29" s="241"/>
      <c r="O29" s="242" t="str">
        <f>'1. DATA SKP'!E19</f>
        <v>Kepala Bagian Kepegawaian Dan HKTL</v>
      </c>
      <c r="P29" s="242"/>
      <c r="Q29" s="243"/>
    </row>
    <row r="30" spans="2:17" ht="20.100000000000001" customHeight="1" thickBot="1">
      <c r="B30" s="252"/>
      <c r="C30" s="253"/>
      <c r="D30" s="253"/>
      <c r="E30" s="253"/>
      <c r="F30" s="254"/>
      <c r="G30" s="254"/>
      <c r="H30" s="254"/>
      <c r="I30" s="254"/>
      <c r="J30" s="255"/>
      <c r="K30" s="229"/>
      <c r="L30" s="256"/>
      <c r="M30" s="257" t="s">
        <v>138</v>
      </c>
      <c r="N30" s="252"/>
      <c r="O30" s="242" t="str">
        <f>'1. DATA SKP'!E20</f>
        <v>Universitas Andalas</v>
      </c>
      <c r="P30" s="253"/>
      <c r="Q30" s="258"/>
    </row>
    <row r="31" spans="2:17" ht="15" customHeight="1">
      <c r="B31" s="237"/>
      <c r="C31" s="237"/>
      <c r="D31" s="237"/>
      <c r="E31" s="237"/>
      <c r="F31" s="217"/>
      <c r="G31" s="217"/>
      <c r="H31" s="217"/>
      <c r="I31" s="217"/>
      <c r="J31" s="217"/>
      <c r="K31" s="229"/>
      <c r="L31" s="259"/>
      <c r="M31" s="237"/>
      <c r="N31" s="237"/>
      <c r="O31" s="237"/>
      <c r="P31" s="237"/>
      <c r="Q31" s="237"/>
    </row>
    <row r="32" spans="2:17" ht="15" customHeight="1" thickBot="1"/>
    <row r="33" spans="1:18" ht="23.1" customHeight="1" thickBot="1">
      <c r="B33" s="235" t="s">
        <v>88</v>
      </c>
      <c r="C33" s="423" t="s">
        <v>73</v>
      </c>
      <c r="D33" s="424"/>
      <c r="E33" s="424"/>
      <c r="F33" s="424"/>
      <c r="G33" s="424"/>
      <c r="H33" s="424"/>
      <c r="I33" s="425"/>
      <c r="J33" s="260" t="s">
        <v>79</v>
      </c>
      <c r="K33" s="221"/>
      <c r="L33" s="261" t="s">
        <v>78</v>
      </c>
      <c r="M33" s="214" t="s">
        <v>141</v>
      </c>
      <c r="N33" s="214"/>
      <c r="O33" s="214"/>
      <c r="P33" s="214"/>
      <c r="Q33" s="215"/>
    </row>
    <row r="34" spans="1:18" ht="23.1" customHeight="1" thickBot="1">
      <c r="B34" s="239"/>
      <c r="C34" s="262" t="s">
        <v>142</v>
      </c>
      <c r="D34" s="263"/>
      <c r="E34" s="263"/>
      <c r="F34" s="263"/>
      <c r="G34" s="284">
        <f>'6. BUKU CATATAN'!E11</f>
        <v>85.596296296296302</v>
      </c>
      <c r="H34" s="242" t="s">
        <v>143</v>
      </c>
      <c r="I34" s="243"/>
      <c r="J34" s="264">
        <f>60/100*G34</f>
        <v>51.357777777777777</v>
      </c>
      <c r="K34" s="265"/>
      <c r="L34" s="223"/>
      <c r="M34" s="226" t="s">
        <v>144</v>
      </c>
      <c r="N34" s="237"/>
      <c r="O34" s="217"/>
      <c r="P34" s="217"/>
      <c r="Q34" s="218"/>
    </row>
    <row r="35" spans="1:18" ht="23.1" customHeight="1" thickBot="1">
      <c r="B35" s="239"/>
      <c r="C35" s="411"/>
      <c r="D35" s="412"/>
      <c r="E35" s="266" t="s">
        <v>145</v>
      </c>
      <c r="F35" s="267"/>
      <c r="G35" s="409">
        <f>'6. BUKU CATATAN'!H13</f>
        <v>80</v>
      </c>
      <c r="H35" s="409"/>
      <c r="I35" s="268" t="str">
        <f>'6. BUKU CATATAN'!I13</f>
        <v>(Baik)</v>
      </c>
      <c r="J35" s="426"/>
      <c r="K35" s="237"/>
      <c r="L35" s="236"/>
      <c r="M35" s="237"/>
      <c r="N35" s="237"/>
      <c r="O35" s="237"/>
      <c r="P35" s="237"/>
      <c r="Q35" s="246"/>
    </row>
    <row r="36" spans="1:18" ht="23.1" customHeight="1" thickBot="1">
      <c r="B36" s="239"/>
      <c r="C36" s="411"/>
      <c r="D36" s="412"/>
      <c r="E36" s="269" t="s">
        <v>146</v>
      </c>
      <c r="F36" s="270"/>
      <c r="G36" s="413">
        <f>'6. BUKU CATATAN'!H14</f>
        <v>81</v>
      </c>
      <c r="H36" s="427"/>
      <c r="I36" s="271" t="str">
        <f>'6. BUKU CATATAN'!I14</f>
        <v>(Baik)</v>
      </c>
      <c r="J36" s="426"/>
      <c r="K36" s="237"/>
      <c r="L36" s="236"/>
      <c r="M36" s="237"/>
      <c r="N36" s="237"/>
      <c r="O36" s="237"/>
      <c r="P36" s="237"/>
      <c r="Q36" s="246"/>
    </row>
    <row r="37" spans="1:18" ht="23.1" customHeight="1" thickBot="1">
      <c r="B37" s="239"/>
      <c r="C37" s="411"/>
      <c r="D37" s="412"/>
      <c r="E37" s="269" t="s">
        <v>147</v>
      </c>
      <c r="F37" s="270"/>
      <c r="G37" s="413">
        <f>'6. BUKU CATATAN'!H15</f>
        <v>91</v>
      </c>
      <c r="H37" s="427"/>
      <c r="I37" s="271" t="str">
        <f>'6. BUKU CATATAN'!I15</f>
        <v>(Sangat Baik)</v>
      </c>
      <c r="J37" s="426"/>
      <c r="K37" s="237"/>
      <c r="L37" s="236"/>
      <c r="M37" s="237"/>
      <c r="N37" s="237"/>
      <c r="O37" s="237"/>
      <c r="P37" s="237"/>
      <c r="Q37" s="246"/>
    </row>
    <row r="38" spans="1:18" ht="23.1" customHeight="1" thickBot="1">
      <c r="B38" s="239"/>
      <c r="C38" s="428" t="s">
        <v>148</v>
      </c>
      <c r="D38" s="429"/>
      <c r="E38" s="269" t="s">
        <v>149</v>
      </c>
      <c r="F38" s="270"/>
      <c r="G38" s="413">
        <f>'6. BUKU CATATAN'!H16</f>
        <v>80</v>
      </c>
      <c r="H38" s="427"/>
      <c r="I38" s="271" t="str">
        <f>'6. BUKU CATATAN'!I16</f>
        <v>(Baik)</v>
      </c>
      <c r="J38" s="426"/>
      <c r="K38" s="237"/>
      <c r="L38" s="236"/>
      <c r="M38" s="237"/>
      <c r="N38" s="237"/>
      <c r="O38" s="237"/>
      <c r="P38" s="237"/>
      <c r="Q38" s="246"/>
    </row>
    <row r="39" spans="1:18" ht="23.1" customHeight="1" thickBot="1">
      <c r="B39" s="239"/>
      <c r="C39" s="430" t="s">
        <v>150</v>
      </c>
      <c r="D39" s="431"/>
      <c r="E39" s="269" t="s">
        <v>151</v>
      </c>
      <c r="F39" s="270"/>
      <c r="G39" s="413">
        <f>'6. BUKU CATATAN'!H17</f>
        <v>80</v>
      </c>
      <c r="H39" s="427"/>
      <c r="I39" s="271" t="str">
        <f>'6. BUKU CATATAN'!I17</f>
        <v>(Baik)</v>
      </c>
      <c r="J39" s="426"/>
      <c r="K39" s="237"/>
      <c r="L39" s="236"/>
      <c r="M39" s="237"/>
      <c r="N39" s="237"/>
      <c r="O39" s="237"/>
      <c r="P39" s="237"/>
      <c r="Q39" s="246"/>
    </row>
    <row r="40" spans="1:18" ht="23.1" customHeight="1" thickBot="1">
      <c r="B40" s="239"/>
      <c r="C40" s="411"/>
      <c r="D40" s="412"/>
      <c r="E40" s="269" t="s">
        <v>152</v>
      </c>
      <c r="F40" s="270"/>
      <c r="G40" s="409" t="str">
        <f>'6. BUKU CATATAN'!H18</f>
        <v>-</v>
      </c>
      <c r="H40" s="409"/>
      <c r="I40" s="268" t="str">
        <f>'6. BUKU CATATAN'!I18</f>
        <v>-</v>
      </c>
      <c r="J40" s="426"/>
      <c r="K40" s="237"/>
      <c r="L40" s="236"/>
      <c r="M40" s="237"/>
      <c r="N40" s="237"/>
      <c r="O40" s="237"/>
      <c r="P40" s="237"/>
      <c r="Q40" s="246"/>
    </row>
    <row r="41" spans="1:18" ht="23.1" customHeight="1" thickBot="1">
      <c r="B41" s="239"/>
      <c r="C41" s="411"/>
      <c r="D41" s="412"/>
      <c r="E41" s="269" t="s">
        <v>153</v>
      </c>
      <c r="F41" s="270"/>
      <c r="G41" s="413">
        <f>'6. BUKU CATATAN'!H19</f>
        <v>412</v>
      </c>
      <c r="H41" s="413"/>
      <c r="I41" s="272" t="s">
        <v>129</v>
      </c>
      <c r="J41" s="426"/>
      <c r="K41" s="237"/>
      <c r="L41" s="236"/>
      <c r="M41" s="237"/>
      <c r="N41" s="237"/>
      <c r="O41" s="237"/>
      <c r="P41" s="237"/>
      <c r="Q41" s="246"/>
    </row>
    <row r="42" spans="1:18" ht="23.1" customHeight="1" thickBot="1">
      <c r="B42" s="239"/>
      <c r="C42" s="411"/>
      <c r="D42" s="412"/>
      <c r="E42" s="269" t="s">
        <v>154</v>
      </c>
      <c r="F42" s="270"/>
      <c r="G42" s="413">
        <f>'6. BUKU CATATAN'!H20</f>
        <v>82.4</v>
      </c>
      <c r="H42" s="413"/>
      <c r="I42" s="271" t="str">
        <f>IF(G42&lt;=50,"Buruk",IF(G42&lt;=60,"Sedang",IF(G42&lt;=75,"Cukup",IF(G42&lt;=90.99,"Baik","Sangat Baik"))))</f>
        <v>Baik</v>
      </c>
      <c r="J42" s="426"/>
      <c r="K42" s="237"/>
      <c r="L42" s="236"/>
      <c r="M42" s="237"/>
      <c r="N42" s="237"/>
      <c r="O42" s="237"/>
      <c r="P42" s="237"/>
      <c r="Q42" s="246"/>
    </row>
    <row r="43" spans="1:18" ht="23.1" customHeight="1" thickBot="1">
      <c r="B43" s="239"/>
      <c r="C43" s="411"/>
      <c r="D43" s="412"/>
      <c r="E43" s="273" t="s">
        <v>155</v>
      </c>
      <c r="F43" s="274"/>
      <c r="G43" s="414">
        <f>G42</f>
        <v>82.4</v>
      </c>
      <c r="H43" s="414"/>
      <c r="I43" s="246" t="s">
        <v>156</v>
      </c>
      <c r="J43" s="275">
        <f>40/100*G43</f>
        <v>32.96</v>
      </c>
      <c r="K43" s="237"/>
      <c r="L43" s="236"/>
      <c r="M43" s="237"/>
      <c r="N43" s="237"/>
      <c r="O43" s="237"/>
      <c r="P43" s="237" t="s">
        <v>157</v>
      </c>
      <c r="Q43" s="246"/>
    </row>
    <row r="44" spans="1:18" ht="21.95" customHeight="1" thickBot="1">
      <c r="B44" s="239"/>
      <c r="C44" s="415" t="s">
        <v>80</v>
      </c>
      <c r="D44" s="416"/>
      <c r="E44" s="416"/>
      <c r="F44" s="416"/>
      <c r="G44" s="416"/>
      <c r="H44" s="416"/>
      <c r="I44" s="417"/>
      <c r="J44" s="276">
        <f>J34+J43</f>
        <v>84.317777777777778</v>
      </c>
      <c r="K44" s="237"/>
      <c r="L44" s="223"/>
      <c r="M44" s="217"/>
      <c r="N44" s="217"/>
      <c r="O44" s="217"/>
      <c r="P44" s="217"/>
      <c r="Q44" s="218"/>
    </row>
    <row r="45" spans="1:18" ht="21.95" customHeight="1" thickBot="1">
      <c r="B45" s="277"/>
      <c r="C45" s="418"/>
      <c r="D45" s="419"/>
      <c r="E45" s="419"/>
      <c r="F45" s="419"/>
      <c r="G45" s="419"/>
      <c r="H45" s="419"/>
      <c r="I45" s="420"/>
      <c r="J45" s="278" t="str">
        <f>IF(J44&lt;=50,"(Buruk)",IF(J44&lt;=60,"(Sedang)",IF(J44&lt;=75,"(Cukup)",IF(J44&lt;=90.99,"(Baik)","(Sangat Baik)"))))</f>
        <v>(Baik)</v>
      </c>
      <c r="K45" s="237"/>
      <c r="L45" s="213"/>
      <c r="M45" s="214"/>
      <c r="N45" s="214"/>
      <c r="O45" s="214"/>
      <c r="P45" s="214"/>
      <c r="Q45" s="215"/>
    </row>
    <row r="46" spans="1:18" ht="23.1" customHeight="1">
      <c r="B46" s="250" t="s">
        <v>77</v>
      </c>
      <c r="C46" s="221" t="s">
        <v>158</v>
      </c>
      <c r="D46" s="221"/>
      <c r="E46" s="217"/>
      <c r="F46" s="221"/>
      <c r="G46" s="221"/>
      <c r="H46" s="279"/>
      <c r="I46" s="217"/>
      <c r="J46" s="218"/>
      <c r="K46" s="217"/>
      <c r="L46" s="216" t="s">
        <v>87</v>
      </c>
      <c r="M46" s="217" t="s">
        <v>159</v>
      </c>
      <c r="N46" s="217"/>
      <c r="O46" s="217"/>
      <c r="P46" s="217"/>
      <c r="Q46" s="218"/>
    </row>
    <row r="47" spans="1:18" s="209" customFormat="1" ht="23.1" customHeight="1">
      <c r="A47" s="224"/>
      <c r="B47" s="225"/>
      <c r="C47" s="247" t="s">
        <v>160</v>
      </c>
      <c r="D47" s="247"/>
      <c r="E47" s="60"/>
      <c r="F47" s="247"/>
      <c r="G47" s="247"/>
      <c r="H47" s="247"/>
      <c r="I47" s="226"/>
      <c r="J47" s="227"/>
      <c r="K47" s="226"/>
      <c r="L47" s="225"/>
      <c r="M47" s="226" t="s">
        <v>144</v>
      </c>
      <c r="N47" s="226"/>
      <c r="O47" s="226"/>
      <c r="P47" s="226"/>
      <c r="Q47" s="227"/>
      <c r="R47" s="208"/>
    </row>
    <row r="48" spans="1:18" ht="23.1" customHeight="1">
      <c r="B48" s="223"/>
      <c r="C48" s="217"/>
      <c r="D48" s="217"/>
      <c r="E48" s="217"/>
      <c r="F48" s="217"/>
      <c r="G48" s="217"/>
      <c r="H48" s="279"/>
      <c r="I48" s="217"/>
      <c r="J48" s="218"/>
      <c r="K48" s="217"/>
      <c r="L48" s="223"/>
      <c r="M48" s="217"/>
      <c r="N48" s="217"/>
      <c r="O48" s="217"/>
      <c r="P48" s="217"/>
      <c r="Q48" s="218"/>
    </row>
    <row r="49" spans="2:17" ht="23.1" customHeight="1">
      <c r="B49" s="223"/>
      <c r="C49" s="217"/>
      <c r="D49" s="217"/>
      <c r="E49" s="217"/>
      <c r="F49" s="217"/>
      <c r="G49" s="217"/>
      <c r="H49" s="279"/>
      <c r="I49" s="217"/>
      <c r="J49" s="218"/>
      <c r="K49" s="217"/>
      <c r="L49" s="223"/>
      <c r="M49" s="217"/>
      <c r="N49" s="217"/>
      <c r="O49" s="217"/>
      <c r="P49" s="217"/>
      <c r="Q49" s="218"/>
    </row>
    <row r="50" spans="2:17" ht="23.1" customHeight="1">
      <c r="B50" s="223"/>
      <c r="C50" s="217"/>
      <c r="D50" s="217"/>
      <c r="E50" s="217"/>
      <c r="F50" s="217"/>
      <c r="G50" s="217"/>
      <c r="H50" s="279"/>
      <c r="I50" s="217"/>
      <c r="J50" s="218"/>
      <c r="K50" s="217"/>
      <c r="L50" s="223"/>
      <c r="M50" s="217"/>
      <c r="N50" s="217"/>
      <c r="O50" s="217"/>
      <c r="P50" s="217"/>
      <c r="Q50" s="218"/>
    </row>
    <row r="51" spans="2:17" ht="23.1" customHeight="1">
      <c r="B51" s="223"/>
      <c r="C51" s="217"/>
      <c r="D51" s="217"/>
      <c r="E51" s="217"/>
      <c r="F51" s="217"/>
      <c r="G51" s="217"/>
      <c r="H51" s="279"/>
      <c r="I51" s="217"/>
      <c r="J51" s="218"/>
      <c r="K51" s="217"/>
      <c r="L51" s="223"/>
      <c r="M51" s="217"/>
      <c r="N51" s="217"/>
      <c r="O51" s="217"/>
      <c r="P51" s="217"/>
      <c r="Q51" s="218"/>
    </row>
    <row r="52" spans="2:17" ht="23.1" customHeight="1">
      <c r="B52" s="223"/>
      <c r="C52" s="217"/>
      <c r="D52" s="217"/>
      <c r="E52" s="217"/>
      <c r="F52" s="217"/>
      <c r="G52" s="217"/>
      <c r="H52" s="279"/>
      <c r="I52" s="217"/>
      <c r="J52" s="218"/>
      <c r="K52" s="217"/>
      <c r="L52" s="223"/>
      <c r="M52" s="217"/>
      <c r="N52" s="217"/>
      <c r="O52" s="217"/>
      <c r="P52" s="217"/>
      <c r="Q52" s="218"/>
    </row>
    <row r="53" spans="2:17" ht="20.100000000000001" customHeight="1">
      <c r="B53" s="223"/>
      <c r="C53" s="217"/>
      <c r="D53" s="217"/>
      <c r="E53" s="217"/>
      <c r="F53" s="217"/>
      <c r="G53" s="217"/>
      <c r="H53" s="279"/>
      <c r="I53" s="217"/>
      <c r="J53" s="218"/>
      <c r="K53" s="217"/>
      <c r="L53" s="223"/>
      <c r="M53" s="217"/>
      <c r="N53" s="217"/>
      <c r="O53" s="217"/>
      <c r="P53" s="217"/>
      <c r="Q53" s="218"/>
    </row>
    <row r="54" spans="2:17" ht="20.100000000000001" customHeight="1">
      <c r="B54" s="223"/>
      <c r="C54" s="217"/>
      <c r="D54" s="217"/>
      <c r="E54" s="217"/>
      <c r="F54" s="217"/>
      <c r="G54" s="217"/>
      <c r="H54" s="279"/>
      <c r="I54" s="217"/>
      <c r="J54" s="218"/>
      <c r="K54" s="217"/>
      <c r="L54" s="223"/>
      <c r="M54" s="217"/>
      <c r="N54" s="217"/>
      <c r="O54" s="217"/>
      <c r="P54" s="217"/>
      <c r="Q54" s="218"/>
    </row>
    <row r="55" spans="2:17" ht="20.100000000000001" customHeight="1">
      <c r="B55" s="223"/>
      <c r="C55" s="217"/>
      <c r="D55" s="217"/>
      <c r="E55" s="217"/>
      <c r="F55" s="217"/>
      <c r="G55" s="217"/>
      <c r="H55" s="279"/>
      <c r="I55" s="217"/>
      <c r="J55" s="218"/>
      <c r="K55" s="217"/>
      <c r="L55" s="280"/>
      <c r="M55" s="217"/>
      <c r="N55" s="217"/>
      <c r="O55" s="217"/>
      <c r="P55" s="217"/>
      <c r="Q55" s="218"/>
    </row>
    <row r="56" spans="2:17" ht="20.100000000000001" customHeight="1">
      <c r="B56" s="223"/>
      <c r="C56" s="217"/>
      <c r="D56" s="217"/>
      <c r="E56" s="217"/>
      <c r="F56" s="217"/>
      <c r="G56" s="217"/>
      <c r="H56" s="279"/>
      <c r="I56" s="217"/>
      <c r="J56" s="218"/>
      <c r="K56" s="217"/>
      <c r="L56" s="223"/>
      <c r="M56" s="217"/>
      <c r="N56" s="217"/>
      <c r="O56" s="217"/>
      <c r="P56" s="217"/>
      <c r="Q56" s="218"/>
    </row>
    <row r="57" spans="2:17" ht="23.1" customHeight="1">
      <c r="B57" s="223"/>
      <c r="C57" s="217"/>
      <c r="D57" s="217"/>
      <c r="E57" s="217"/>
      <c r="F57" s="217"/>
      <c r="G57" s="217"/>
      <c r="H57" s="279"/>
      <c r="I57" s="217" t="s">
        <v>157</v>
      </c>
      <c r="J57" s="218"/>
      <c r="K57" s="217"/>
      <c r="L57" s="223"/>
      <c r="M57" s="217"/>
      <c r="N57" s="217"/>
      <c r="O57" s="217"/>
      <c r="P57" s="217" t="s">
        <v>157</v>
      </c>
      <c r="Q57" s="218"/>
    </row>
    <row r="58" spans="2:17" ht="23.1" customHeight="1" thickBot="1">
      <c r="B58" s="281"/>
      <c r="C58" s="254"/>
      <c r="D58" s="254"/>
      <c r="E58" s="254"/>
      <c r="F58" s="254"/>
      <c r="G58" s="254"/>
      <c r="H58" s="282"/>
      <c r="I58" s="254"/>
      <c r="J58" s="255"/>
      <c r="K58" s="217"/>
      <c r="L58" s="281"/>
      <c r="M58" s="254"/>
      <c r="N58" s="254"/>
      <c r="O58" s="254"/>
      <c r="P58" s="254"/>
      <c r="Q58" s="255"/>
    </row>
    <row r="59" spans="2:17" ht="15" customHeight="1"/>
    <row r="60" spans="2:17" ht="23.1" customHeight="1">
      <c r="B60" s="410"/>
      <c r="C60" s="410"/>
      <c r="D60" s="410"/>
      <c r="E60" s="410"/>
      <c r="F60" s="410"/>
      <c r="G60" s="410"/>
      <c r="H60" s="410"/>
      <c r="I60" s="410"/>
      <c r="J60" s="410"/>
      <c r="K60" s="283"/>
      <c r="L60" s="410"/>
      <c r="M60" s="410"/>
      <c r="N60" s="410"/>
      <c r="O60" s="410"/>
      <c r="P60" s="410"/>
      <c r="Q60" s="410"/>
    </row>
  </sheetData>
  <mergeCells count="36">
    <mergeCell ref="G28:J28"/>
    <mergeCell ref="L6:Q6"/>
    <mergeCell ref="L7:Q7"/>
    <mergeCell ref="L8:Q8"/>
    <mergeCell ref="M13:Q13"/>
    <mergeCell ref="G14:J14"/>
    <mergeCell ref="G15:J15"/>
    <mergeCell ref="G17:J17"/>
    <mergeCell ref="M19:Q19"/>
    <mergeCell ref="G25:J25"/>
    <mergeCell ref="M25:Q25"/>
    <mergeCell ref="G26:J26"/>
    <mergeCell ref="H29:J29"/>
    <mergeCell ref="C33:I33"/>
    <mergeCell ref="C35:D35"/>
    <mergeCell ref="G35:H35"/>
    <mergeCell ref="J35:J42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L60:Q60"/>
    <mergeCell ref="C42:D42"/>
    <mergeCell ref="G42:H42"/>
    <mergeCell ref="C43:D43"/>
    <mergeCell ref="G43:H43"/>
    <mergeCell ref="C44:I45"/>
    <mergeCell ref="B60:J60"/>
    <mergeCell ref="C41:D41"/>
    <mergeCell ref="G41:H41"/>
  </mergeCells>
  <printOptions horizontalCentered="1" verticalCentered="1"/>
  <pageMargins left="0.39370078740157483" right="0.39370078740157483" top="0.59055118110236227" bottom="0.59055118110236227" header="0" footer="0"/>
  <pageSetup paperSize="9" scale="85" orientation="landscape" horizontalDpi="0" verticalDpi="0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Menu</vt:lpstr>
      <vt:lpstr>1. DATA SKP</vt:lpstr>
      <vt:lpstr>2. COVER - PORTRAIT</vt:lpstr>
      <vt:lpstr>2. COVER - LANDSCAPE</vt:lpstr>
      <vt:lpstr>3. FORM SKP</vt:lpstr>
      <vt:lpstr>4. MONITORING EVALUASI</vt:lpstr>
      <vt:lpstr>5. PENGUKURAN CAPAIAN</vt:lpstr>
      <vt:lpstr>6. BUKU CATATAN</vt:lpstr>
      <vt:lpstr>7. PENILAIAN DP3</vt:lpstr>
      <vt:lpstr>'2. COVER - LANDSCAPE'!Print_Area</vt:lpstr>
      <vt:lpstr>'2. COVER - PORTRAIT'!Print_Area</vt:lpstr>
      <vt:lpstr>'3. FORM SKP'!Print_Area</vt:lpstr>
      <vt:lpstr>'4. MONITORING EVALUASI'!Print_Area</vt:lpstr>
      <vt:lpstr>'5. PENGUKURAN CAPAIAN'!Print_Area</vt:lpstr>
      <vt:lpstr>'6. BUKU CATATAN'!Print_Area</vt:lpstr>
      <vt:lpstr>'7. PENILAIAN DP3'!Print_Area</vt:lpstr>
      <vt:lpstr>'3. FORM SKP'!Print_Titles</vt:lpstr>
      <vt:lpstr>'5. PENGUKURAN CAPAIAN'!Print_Titles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bkn</dc:creator>
  <cp:lastModifiedBy>ASPIRE</cp:lastModifiedBy>
  <cp:lastPrinted>2016-02-29T05:45:32Z</cp:lastPrinted>
  <dcterms:created xsi:type="dcterms:W3CDTF">2010-10-07T03:41:24Z</dcterms:created>
  <dcterms:modified xsi:type="dcterms:W3CDTF">2016-02-29T05:49:41Z</dcterms:modified>
</cp:coreProperties>
</file>